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arks\Community Center\"/>
    </mc:Choice>
  </mc:AlternateContent>
  <bookViews>
    <workbookView xWindow="0" yWindow="0" windowWidth="28800" windowHeight="12300"/>
  </bookViews>
  <sheets>
    <sheet name="Summary" sheetId="6" r:id="rId1"/>
    <sheet name="Expenses" sheetId="1" r:id="rId2"/>
    <sheet name="Revenues" sheetId="4" r:id="rId3"/>
    <sheet name="Fulltimestaff" sheetId="2" r:id="rId4"/>
    <sheet name="Parttimestaff" sheetId="3" r:id="rId5"/>
    <sheet name="Admissionrevenue" sheetId="5" r:id="rId6"/>
  </sheets>
  <definedNames>
    <definedName name="_xlnm.Print_Area" localSheetId="1">Expenses!$A$1:$B$70</definedName>
    <definedName name="_xlnm.Print_Area" localSheetId="2">Revenues!$A$1:$B$42</definedName>
  </definedNames>
  <calcPr calcId="191029"/>
</workbook>
</file>

<file path=xl/calcChain.xml><?xml version="1.0" encoding="utf-8"?>
<calcChain xmlns="http://schemas.openxmlformats.org/spreadsheetml/2006/main">
  <c r="B68" i="1" l="1"/>
  <c r="B65" i="1"/>
  <c r="E7" i="3"/>
  <c r="E21" i="3"/>
  <c r="E25" i="3"/>
  <c r="E9" i="3"/>
  <c r="E11" i="3"/>
  <c r="E13" i="3"/>
  <c r="E15" i="3"/>
  <c r="E17" i="3"/>
  <c r="E19" i="3"/>
  <c r="F82" i="5"/>
  <c r="D80" i="5"/>
  <c r="D32" i="5"/>
  <c r="D29" i="5"/>
  <c r="C35" i="5"/>
  <c r="D33" i="5"/>
  <c r="D31" i="5"/>
  <c r="D30" i="5"/>
  <c r="D28" i="5"/>
  <c r="D35" i="5"/>
  <c r="C21" i="5"/>
  <c r="D19" i="5"/>
  <c r="D18" i="5"/>
  <c r="D17" i="5"/>
  <c r="D21" i="5"/>
  <c r="C8" i="5"/>
  <c r="D6" i="5"/>
  <c r="D5" i="5"/>
  <c r="D4" i="5"/>
  <c r="E5" i="3"/>
  <c r="D5" i="2"/>
  <c r="D7" i="2"/>
  <c r="D9" i="2"/>
  <c r="D11" i="2"/>
  <c r="D13" i="2"/>
  <c r="D15" i="2"/>
  <c r="D17" i="2"/>
  <c r="D19" i="2"/>
  <c r="D21" i="2"/>
  <c r="D23" i="2"/>
  <c r="C25" i="2"/>
  <c r="B26" i="4"/>
  <c r="B39" i="4"/>
  <c r="B31" i="1"/>
  <c r="B60" i="1"/>
  <c r="D8" i="5"/>
  <c r="D10" i="5"/>
  <c r="D37" i="5"/>
  <c r="D39" i="5"/>
  <c r="B76" i="5"/>
  <c r="B9" i="4"/>
  <c r="D23" i="5"/>
  <c r="D25" i="5"/>
  <c r="B75" i="5"/>
  <c r="B7" i="4"/>
  <c r="D12" i="5"/>
  <c r="D14" i="5"/>
  <c r="B74" i="5"/>
  <c r="D77" i="5"/>
  <c r="C49" i="5"/>
  <c r="D78" i="5"/>
  <c r="C66" i="5"/>
  <c r="B5" i="4"/>
  <c r="C60" i="5"/>
  <c r="D60" i="5"/>
  <c r="C59" i="5"/>
  <c r="C61" i="5"/>
  <c r="D61" i="5"/>
  <c r="C64" i="5"/>
  <c r="D64" i="5"/>
  <c r="C62" i="5"/>
  <c r="D62" i="5"/>
  <c r="C63" i="5"/>
  <c r="D63" i="5"/>
  <c r="C43" i="5"/>
  <c r="D43" i="5"/>
  <c r="F43" i="5"/>
  <c r="C47" i="5"/>
  <c r="D47" i="5"/>
  <c r="F47" i="5"/>
  <c r="C46" i="5"/>
  <c r="D46" i="5"/>
  <c r="F46" i="5"/>
  <c r="C42" i="5"/>
  <c r="C44" i="5"/>
  <c r="D44" i="5"/>
  <c r="F44" i="5"/>
  <c r="C45" i="5"/>
  <c r="D45" i="5"/>
  <c r="F45" i="5"/>
  <c r="D59" i="5"/>
  <c r="D66" i="5"/>
  <c r="C65" i="5"/>
  <c r="C48" i="5"/>
  <c r="D42" i="5"/>
  <c r="F42" i="5"/>
  <c r="F49" i="5"/>
  <c r="D49" i="5"/>
  <c r="D54" i="5"/>
  <c r="D68" i="5"/>
  <c r="D70" i="5"/>
  <c r="B78" i="5"/>
  <c r="B13" i="4"/>
  <c r="F51" i="5"/>
  <c r="F56" i="5"/>
  <c r="B77" i="5"/>
  <c r="F53" i="5"/>
  <c r="F54" i="5"/>
  <c r="B11" i="4"/>
  <c r="B17" i="4"/>
  <c r="B42" i="4"/>
  <c r="B9" i="6"/>
  <c r="B80" i="5"/>
  <c r="E27" i="3"/>
  <c r="E29" i="3"/>
  <c r="B7" i="1"/>
  <c r="D27" i="2"/>
  <c r="D29" i="2"/>
  <c r="D31" i="2"/>
  <c r="B5" i="1"/>
  <c r="B8" i="1"/>
  <c r="B70" i="1"/>
  <c r="B7" i="6"/>
  <c r="B13" i="6"/>
  <c r="B11" i="6"/>
</calcChain>
</file>

<file path=xl/sharedStrings.xml><?xml version="1.0" encoding="utf-8"?>
<sst xmlns="http://schemas.openxmlformats.org/spreadsheetml/2006/main" count="200" uniqueCount="123">
  <si>
    <t>Category</t>
  </si>
  <si>
    <r>
      <t xml:space="preserve">Personnel </t>
    </r>
    <r>
      <rPr>
        <sz val="12"/>
        <rFont val="Times New Roman"/>
        <family val="1"/>
      </rPr>
      <t>(new positions)</t>
    </r>
  </si>
  <si>
    <t>Full-time</t>
  </si>
  <si>
    <t>Part-time</t>
  </si>
  <si>
    <t>Total</t>
  </si>
  <si>
    <t>Commodities</t>
  </si>
  <si>
    <t>Office supplies</t>
  </si>
  <si>
    <t xml:space="preserve">  (forms, ID film)</t>
  </si>
  <si>
    <t>Maintenance/repair/materials</t>
  </si>
  <si>
    <t>Janitor supplies</t>
  </si>
  <si>
    <t>Recreation supplies</t>
  </si>
  <si>
    <t>Uniforms</t>
  </si>
  <si>
    <t>Printing/postage</t>
  </si>
  <si>
    <t>Other Misc. expenses</t>
  </si>
  <si>
    <t>Contractual</t>
  </si>
  <si>
    <t>Water/sewer</t>
  </si>
  <si>
    <t>Insurance</t>
  </si>
  <si>
    <t xml:space="preserve">  (phone)</t>
  </si>
  <si>
    <t>Communications</t>
  </si>
  <si>
    <t xml:space="preserve">  (property &amp; liability)</t>
  </si>
  <si>
    <t>Contract services</t>
  </si>
  <si>
    <t>Rental equipment</t>
  </si>
  <si>
    <t>Advertising</t>
  </si>
  <si>
    <t>Training</t>
  </si>
  <si>
    <t>Conference</t>
  </si>
  <si>
    <t>Other</t>
  </si>
  <si>
    <t>Capital</t>
  </si>
  <si>
    <t>Replacement fund</t>
  </si>
  <si>
    <t>Grand Total</t>
  </si>
  <si>
    <t>Facility</t>
  </si>
  <si>
    <t>Full Time Staff</t>
  </si>
  <si>
    <t>Salary</t>
  </si>
  <si>
    <t>Positions</t>
  </si>
  <si>
    <t>Salaries</t>
  </si>
  <si>
    <t>Benefits</t>
  </si>
  <si>
    <t xml:space="preserve">Benefits </t>
  </si>
  <si>
    <t>Total Full-Time Staff</t>
  </si>
  <si>
    <t>Part-Time</t>
  </si>
  <si>
    <t>Rate</t>
  </si>
  <si>
    <t>Hours</t>
  </si>
  <si>
    <t>Weeks</t>
  </si>
  <si>
    <t>Custodian</t>
  </si>
  <si>
    <t>Dues/subscriptions</t>
  </si>
  <si>
    <t>Bank charges</t>
  </si>
  <si>
    <t>Fees</t>
  </si>
  <si>
    <t>Annuals*</t>
  </si>
  <si>
    <t>Rentals</t>
  </si>
  <si>
    <r>
      <t>Programs</t>
    </r>
    <r>
      <rPr>
        <sz val="12"/>
        <rFont val="Times New Roman"/>
        <family val="1"/>
      </rPr>
      <t>**</t>
    </r>
  </si>
  <si>
    <t>Special events</t>
  </si>
  <si>
    <t>Vending</t>
  </si>
  <si>
    <t>Resale items</t>
  </si>
  <si>
    <t>Daily Fees</t>
  </si>
  <si>
    <t>Number</t>
  </si>
  <si>
    <t>Revenue</t>
  </si>
  <si>
    <t>Adult</t>
  </si>
  <si>
    <t>Youth</t>
  </si>
  <si>
    <t>Senior</t>
  </si>
  <si>
    <t>Family</t>
  </si>
  <si>
    <t>x 360 days/year</t>
  </si>
  <si>
    <t>% of users</t>
  </si>
  <si>
    <t>% of fee increase</t>
  </si>
  <si>
    <t>Non. Res.</t>
  </si>
  <si>
    <t>Adjusted Total</t>
  </si>
  <si>
    <t>Annual Passes</t>
  </si>
  <si>
    <t>Revenue Summary</t>
  </si>
  <si>
    <t>Daily</t>
  </si>
  <si>
    <t>Operational Budget Summary</t>
  </si>
  <si>
    <t>Expenses</t>
  </si>
  <si>
    <t>Revenues</t>
  </si>
  <si>
    <t>Difference</t>
  </si>
  <si>
    <t>Recovery %</t>
  </si>
  <si>
    <t>Front Desk Sup</t>
  </si>
  <si>
    <t>Front Desk Attend</t>
  </si>
  <si>
    <t>Lifeguard</t>
  </si>
  <si>
    <t>Head Lifeguard</t>
  </si>
  <si>
    <t>Gym Attendant</t>
  </si>
  <si>
    <t>Weight Room Attendant</t>
  </si>
  <si>
    <t>Aquatics</t>
  </si>
  <si>
    <t>Chemicals</t>
  </si>
  <si>
    <t>Contract</t>
  </si>
  <si>
    <t>Aquatics Supervisor</t>
  </si>
  <si>
    <t xml:space="preserve">Maintenance Foreman </t>
  </si>
  <si>
    <t>Front Desk Supervisor</t>
  </si>
  <si>
    <t>Concession food</t>
  </si>
  <si>
    <t>Concessions</t>
  </si>
  <si>
    <t>Marketing Coordinator</t>
  </si>
  <si>
    <t>Recreation Supervisor Fitness</t>
  </si>
  <si>
    <t>Accounting Clerk</t>
  </si>
  <si>
    <t>Fitness</t>
  </si>
  <si>
    <t>Fitness/General</t>
  </si>
  <si>
    <t>Recreation Supervisor General</t>
  </si>
  <si>
    <t>10 Admission</t>
  </si>
  <si>
    <t>3 Month</t>
  </si>
  <si>
    <t>Passes</t>
  </si>
  <si>
    <t xml:space="preserve">Community Center Manager </t>
  </si>
  <si>
    <t>Concession Attendant</t>
  </si>
  <si>
    <t>Utilities ($4.00 SF)</t>
  </si>
  <si>
    <t>10 Visit Pass</t>
  </si>
  <si>
    <t>Month to Month</t>
  </si>
  <si>
    <t>Months</t>
  </si>
  <si>
    <t>Total Revenue</t>
  </si>
  <si>
    <t>Sub-Total</t>
  </si>
  <si>
    <t>Loss</t>
  </si>
  <si>
    <t xml:space="preserve">10 Visit </t>
  </si>
  <si>
    <t>Adult Couple</t>
  </si>
  <si>
    <t>Senior Couple</t>
  </si>
  <si>
    <t>The annual passes have been divided with 2/3 being month to month and 1/3 pre-paid passes</t>
  </si>
  <si>
    <t>Camas Community Center - 78,000 SF</t>
  </si>
  <si>
    <t xml:space="preserve">Camas Community Center Operating Expenses </t>
  </si>
  <si>
    <t>Camas Community Center Revenues</t>
  </si>
  <si>
    <t>Camas Community Center Full-Time Staff</t>
  </si>
  <si>
    <t>Camas Community Center Part Time Staff</t>
  </si>
  <si>
    <t>Camas Community Center - Admission Revenue Worksheet</t>
  </si>
  <si>
    <t>Annual Passes equal 10% of the households (2021) in the service area (20,547)</t>
  </si>
  <si>
    <t>Internal City Charge Backs</t>
  </si>
  <si>
    <t>Child watch</t>
  </si>
  <si>
    <t>Daily admissions</t>
  </si>
  <si>
    <t>3 Month pass</t>
  </si>
  <si>
    <t>Month to month passes</t>
  </si>
  <si>
    <t>Child Watch Worker</t>
  </si>
  <si>
    <t>Charge backs (18% of budget total)</t>
  </si>
  <si>
    <t>Items for resale</t>
  </si>
  <si>
    <t>Trash pickup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</si>
</sst>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_(* #,##0_);_(* \(#,##0\);_(* &quot;-&quot;??_);_(@_)"/>
    <numFmt numFmtId="167" formatCode="_(&quot;$&quot;* #,##0_);_(&quot;$&quot;* \(#,##0\);_(&quot;$&quot;* &quot;-&quot;??_);_(@_)"/>
    <numFmt numFmtId="169" formatCode="0.0%"/>
  </numFmts>
  <fonts count="10" x14ac:knownFonts="1">
    <font>
      <sz val="10"/>
      <name val="Arial"/>
    </font>
    <font>
      <sz val="10"/>
      <name val="Arial"/>
    </font>
    <font>
      <sz val="12"/>
      <name val="Times New Roman"/>
      <family val="1"/>
    </font>
    <font>
      <b/>
      <sz val="12"/>
      <name val="Times New Roman"/>
      <family val="1"/>
    </font>
    <font>
      <u/>
      <sz val="12"/>
      <name val="Times New Roman"/>
      <family val="1"/>
    </font>
    <font>
      <b/>
      <sz val="10"/>
      <name val="Arial"/>
      <family val="2"/>
    </font>
    <font>
      <b/>
      <u/>
      <sz val="12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9" fontId="0" fillId="0" borderId="4" xfId="3" applyFont="1" applyBorder="1"/>
    <xf numFmtId="3" fontId="2" fillId="0" borderId="0" xfId="0" applyNumberFormat="1" applyFont="1"/>
    <xf numFmtId="0" fontId="2" fillId="0" borderId="1" xfId="0" applyFont="1" applyBorder="1"/>
    <xf numFmtId="6" fontId="2" fillId="0" borderId="0" xfId="0" applyNumberFormat="1" applyFont="1" applyBorder="1"/>
    <xf numFmtId="0" fontId="2" fillId="0" borderId="0" xfId="0" applyFont="1" applyBorder="1" applyAlignment="1">
      <alignment horizontal="center"/>
    </xf>
    <xf numFmtId="6" fontId="2" fillId="0" borderId="2" xfId="0" applyNumberFormat="1" applyFont="1" applyBorder="1"/>
    <xf numFmtId="0" fontId="2" fillId="0" borderId="0" xfId="0" applyFont="1" applyBorder="1"/>
    <xf numFmtId="0" fontId="2" fillId="0" borderId="2" xfId="0" applyFont="1" applyBorder="1"/>
    <xf numFmtId="9" fontId="2" fillId="0" borderId="0" xfId="0" applyNumberFormat="1" applyFont="1" applyBorder="1"/>
    <xf numFmtId="0" fontId="2" fillId="0" borderId="3" xfId="0" applyFont="1" applyBorder="1"/>
    <xf numFmtId="0" fontId="2" fillId="0" borderId="5" xfId="0" applyFont="1" applyBorder="1"/>
    <xf numFmtId="6" fontId="2" fillId="0" borderId="4" xfId="0" applyNumberFormat="1" applyFont="1" applyBorder="1"/>
    <xf numFmtId="3" fontId="2" fillId="0" borderId="0" xfId="0" applyNumberFormat="1" applyFont="1" applyBorder="1" applyAlignment="1">
      <alignment horizontal="center"/>
    </xf>
    <xf numFmtId="6" fontId="2" fillId="0" borderId="2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1" fontId="2" fillId="0" borderId="0" xfId="0" applyNumberFormat="1" applyFont="1" applyBorder="1" applyAlignment="1">
      <alignment horizontal="center"/>
    </xf>
    <xf numFmtId="167" fontId="2" fillId="0" borderId="2" xfId="2" applyNumberFormat="1" applyFont="1" applyBorder="1" applyAlignment="1">
      <alignment horizontal="right"/>
    </xf>
    <xf numFmtId="0" fontId="2" fillId="0" borderId="5" xfId="0" applyFont="1" applyBorder="1" applyAlignment="1">
      <alignment horizontal="center"/>
    </xf>
    <xf numFmtId="6" fontId="2" fillId="0" borderId="4" xfId="0" applyNumberFormat="1" applyFont="1" applyBorder="1" applyAlignment="1">
      <alignment horizontal="right"/>
    </xf>
    <xf numFmtId="0" fontId="2" fillId="0" borderId="6" xfId="0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0" fontId="2" fillId="0" borderId="0" xfId="0" applyFont="1" applyFill="1" applyBorder="1"/>
    <xf numFmtId="1" fontId="2" fillId="0" borderId="0" xfId="0" applyNumberFormat="1" applyFont="1"/>
    <xf numFmtId="165" fontId="0" fillId="0" borderId="2" xfId="0" applyNumberFormat="1" applyBorder="1"/>
    <xf numFmtId="0" fontId="0" fillId="0" borderId="0" xfId="0" applyBorder="1"/>
    <xf numFmtId="44" fontId="0" fillId="0" borderId="0" xfId="2" applyFont="1" applyBorder="1"/>
    <xf numFmtId="1" fontId="0" fillId="0" borderId="0" xfId="0" applyNumberFormat="1" applyBorder="1"/>
    <xf numFmtId="0" fontId="8" fillId="0" borderId="1" xfId="0" applyFont="1" applyBorder="1"/>
    <xf numFmtId="169" fontId="0" fillId="0" borderId="0" xfId="0" applyNumberFormat="1" applyBorder="1"/>
    <xf numFmtId="0" fontId="5" fillId="2" borderId="8" xfId="0" applyFont="1" applyFill="1" applyBorder="1"/>
    <xf numFmtId="0" fontId="5" fillId="2" borderId="9" xfId="0" applyFont="1" applyFill="1" applyBorder="1" applyAlignment="1">
      <alignment horizontal="center"/>
    </xf>
    <xf numFmtId="0" fontId="4" fillId="0" borderId="1" xfId="0" applyFont="1" applyBorder="1"/>
    <xf numFmtId="165" fontId="2" fillId="0" borderId="2" xfId="1" applyNumberFormat="1" applyFont="1" applyBorder="1"/>
    <xf numFmtId="165" fontId="2" fillId="0" borderId="10" xfId="1" applyNumberFormat="1" applyFont="1" applyBorder="1"/>
    <xf numFmtId="167" fontId="2" fillId="0" borderId="2" xfId="2" applyNumberFormat="1" applyFont="1" applyBorder="1"/>
    <xf numFmtId="0" fontId="3" fillId="2" borderId="8" xfId="0" applyFont="1" applyFill="1" applyBorder="1"/>
    <xf numFmtId="0" fontId="3" fillId="2" borderId="9" xfId="0" applyFont="1" applyFill="1" applyBorder="1" applyAlignment="1">
      <alignment horizontal="center"/>
    </xf>
    <xf numFmtId="0" fontId="3" fillId="3" borderId="3" xfId="0" applyFont="1" applyFill="1" applyBorder="1"/>
    <xf numFmtId="167" fontId="3" fillId="3" borderId="4" xfId="0" applyNumberFormat="1" applyFont="1" applyFill="1" applyBorder="1"/>
    <xf numFmtId="0" fontId="0" fillId="3" borderId="1" xfId="0" applyFill="1" applyBorder="1"/>
    <xf numFmtId="165" fontId="0" fillId="3" borderId="2" xfId="0" applyNumberFormat="1" applyFill="1" applyBorder="1"/>
    <xf numFmtId="3" fontId="2" fillId="0" borderId="2" xfId="0" applyNumberFormat="1" applyFont="1" applyBorder="1"/>
    <xf numFmtId="0" fontId="6" fillId="3" borderId="3" xfId="0" applyFont="1" applyFill="1" applyBorder="1"/>
    <xf numFmtId="0" fontId="0" fillId="0" borderId="0" xfId="0" applyBorder="1" applyAlignment="1">
      <alignment horizontal="center"/>
    </xf>
    <xf numFmtId="6" fontId="0" fillId="0" borderId="0" xfId="0" applyNumberFormat="1" applyBorder="1"/>
    <xf numFmtId="6" fontId="0" fillId="0" borderId="2" xfId="0" applyNumberFormat="1" applyBorder="1"/>
    <xf numFmtId="6" fontId="0" fillId="0" borderId="1" xfId="0" applyNumberFormat="1" applyBorder="1" applyAlignment="1">
      <alignment horizontal="left"/>
    </xf>
    <xf numFmtId="6" fontId="0" fillId="0" borderId="1" xfId="0" applyNumberFormat="1" applyBorder="1"/>
    <xf numFmtId="10" fontId="0" fillId="0" borderId="0" xfId="0" applyNumberFormat="1" applyBorder="1"/>
    <xf numFmtId="0" fontId="5" fillId="2" borderId="11" xfId="0" applyFont="1" applyFill="1" applyBorder="1" applyAlignment="1">
      <alignment horizontal="center"/>
    </xf>
    <xf numFmtId="0" fontId="0" fillId="3" borderId="3" xfId="0" applyFill="1" applyBorder="1"/>
    <xf numFmtId="0" fontId="0" fillId="3" borderId="5" xfId="0" applyFill="1" applyBorder="1"/>
    <xf numFmtId="0" fontId="2" fillId="2" borderId="12" xfId="0" applyFont="1" applyFill="1" applyBorder="1"/>
    <xf numFmtId="0" fontId="2" fillId="2" borderId="13" xfId="0" applyFont="1" applyFill="1" applyBorder="1"/>
    <xf numFmtId="0" fontId="2" fillId="2" borderId="14" xfId="0" applyFont="1" applyFill="1" applyBorder="1"/>
    <xf numFmtId="0" fontId="2" fillId="2" borderId="13" xfId="0" applyFont="1" applyFill="1" applyBorder="1" applyAlignment="1">
      <alignment horizontal="right"/>
    </xf>
    <xf numFmtId="0" fontId="2" fillId="2" borderId="14" xfId="0" applyFont="1" applyFill="1" applyBorder="1" applyAlignment="1">
      <alignment horizontal="right"/>
    </xf>
    <xf numFmtId="0" fontId="2" fillId="2" borderId="12" xfId="0" applyFont="1" applyFill="1" applyBorder="1" applyAlignment="1">
      <alignment horizontal="right"/>
    </xf>
    <xf numFmtId="0" fontId="2" fillId="2" borderId="8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3" borderId="3" xfId="0" applyFont="1" applyFill="1" applyBorder="1"/>
    <xf numFmtId="6" fontId="2" fillId="3" borderId="4" xfId="0" applyNumberFormat="1" applyFont="1" applyFill="1" applyBorder="1"/>
    <xf numFmtId="167" fontId="0" fillId="0" borderId="2" xfId="2" applyNumberFormat="1" applyFont="1" applyBorder="1"/>
    <xf numFmtId="6" fontId="0" fillId="3" borderId="4" xfId="0" applyNumberFormat="1" applyFill="1" applyBorder="1"/>
    <xf numFmtId="6" fontId="0" fillId="0" borderId="0" xfId="0" applyNumberFormat="1"/>
    <xf numFmtId="167" fontId="0" fillId="0" borderId="2" xfId="0" applyNumberFormat="1" applyBorder="1"/>
    <xf numFmtId="167" fontId="0" fillId="0" borderId="2" xfId="1" applyNumberFormat="1" applyFont="1" applyBorder="1"/>
    <xf numFmtId="167" fontId="9" fillId="3" borderId="4" xfId="2" applyNumberFormat="1" applyFon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abSelected="1" zoomScaleNormal="100" workbookViewId="0">
      <selection activeCell="A15" sqref="A15"/>
    </sheetView>
  </sheetViews>
  <sheetFormatPr defaultRowHeight="12.75" x14ac:dyDescent="0.2"/>
  <cols>
    <col min="1" max="1" width="22" customWidth="1"/>
    <col min="2" max="2" width="26.7109375" customWidth="1"/>
  </cols>
  <sheetData>
    <row r="1" spans="1:3" x14ac:dyDescent="0.2">
      <c r="A1" s="3" t="s">
        <v>107</v>
      </c>
      <c r="B1" s="3"/>
      <c r="C1" s="3"/>
    </row>
    <row r="2" spans="1:3" x14ac:dyDescent="0.2">
      <c r="A2" s="3"/>
      <c r="B2" s="3"/>
      <c r="C2" s="3"/>
    </row>
    <row r="3" spans="1:3" x14ac:dyDescent="0.2">
      <c r="A3" s="3" t="s">
        <v>66</v>
      </c>
      <c r="B3" s="3"/>
      <c r="C3" s="3"/>
    </row>
    <row r="4" spans="1:3" ht="13.5" thickBot="1" x14ac:dyDescent="0.25"/>
    <row r="5" spans="1:3" ht="13.5" thickBot="1" x14ac:dyDescent="0.25">
      <c r="A5" s="37" t="s">
        <v>0</v>
      </c>
      <c r="B5" s="38" t="s">
        <v>29</v>
      </c>
    </row>
    <row r="6" spans="1:3" x14ac:dyDescent="0.2">
      <c r="A6" s="4"/>
      <c r="B6" s="5"/>
    </row>
    <row r="7" spans="1:3" x14ac:dyDescent="0.2">
      <c r="A7" s="4" t="s">
        <v>67</v>
      </c>
      <c r="B7" s="72">
        <f>(Expenses!B70)</f>
        <v>3123542.3639999996</v>
      </c>
    </row>
    <row r="8" spans="1:3" x14ac:dyDescent="0.2">
      <c r="A8" s="4"/>
      <c r="B8" s="31"/>
    </row>
    <row r="9" spans="1:3" x14ac:dyDescent="0.2">
      <c r="A9" s="4" t="s">
        <v>68</v>
      </c>
      <c r="B9" s="72">
        <f>(Revenues!B42)</f>
        <v>2280046.5196225005</v>
      </c>
    </row>
    <row r="10" spans="1:3" x14ac:dyDescent="0.2">
      <c r="A10" s="4"/>
      <c r="B10" s="31"/>
    </row>
    <row r="11" spans="1:3" x14ac:dyDescent="0.2">
      <c r="A11" s="47" t="s">
        <v>69</v>
      </c>
      <c r="B11" s="48">
        <f>B9-B7</f>
        <v>-843495.84437749907</v>
      </c>
    </row>
    <row r="12" spans="1:3" x14ac:dyDescent="0.2">
      <c r="A12" s="4"/>
      <c r="B12" s="5"/>
    </row>
    <row r="13" spans="1:3" ht="13.5" thickBot="1" x14ac:dyDescent="0.25">
      <c r="A13" s="6" t="s">
        <v>70</v>
      </c>
      <c r="B13" s="7">
        <f>B9/B7</f>
        <v>0.7299553692310673</v>
      </c>
    </row>
  </sheetData>
  <phoneticPr fontId="7" type="noConversion"/>
  <pageMargins left="0.75" right="0.75" top="1" bottom="1" header="0.5" footer="0.5"/>
  <pageSetup orientation="portrait" r:id="rId1"/>
  <headerFooter alignWithMargins="0">
    <oddHeader>&amp;F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71"/>
  <sheetViews>
    <sheetView topLeftCell="A37" workbookViewId="0">
      <selection activeCell="F65" sqref="F65"/>
    </sheetView>
  </sheetViews>
  <sheetFormatPr defaultRowHeight="12.75" x14ac:dyDescent="0.2"/>
  <cols>
    <col min="1" max="1" width="45.7109375" customWidth="1"/>
    <col min="2" max="2" width="15.7109375" customWidth="1"/>
  </cols>
  <sheetData>
    <row r="1" spans="1:2" x14ac:dyDescent="0.2">
      <c r="A1" s="3" t="s">
        <v>108</v>
      </c>
    </row>
    <row r="2" spans="1:2" ht="13.5" thickBot="1" x14ac:dyDescent="0.25"/>
    <row r="3" spans="1:2" ht="16.5" thickBot="1" x14ac:dyDescent="0.3">
      <c r="A3" s="43" t="s">
        <v>0</v>
      </c>
      <c r="B3" s="44" t="s">
        <v>29</v>
      </c>
    </row>
    <row r="4" spans="1:2" ht="15.75" x14ac:dyDescent="0.25">
      <c r="A4" s="39" t="s">
        <v>1</v>
      </c>
      <c r="B4" s="14"/>
    </row>
    <row r="5" spans="1:2" ht="15.75" x14ac:dyDescent="0.25">
      <c r="A5" s="9" t="s">
        <v>2</v>
      </c>
      <c r="B5" s="40">
        <f>(Fulltimestaff!D31)</f>
        <v>760725</v>
      </c>
    </row>
    <row r="6" spans="1:2" ht="15.75" x14ac:dyDescent="0.25">
      <c r="A6" s="9"/>
      <c r="B6" s="40"/>
    </row>
    <row r="7" spans="1:2" ht="15.75" x14ac:dyDescent="0.25">
      <c r="A7" s="9" t="s">
        <v>3</v>
      </c>
      <c r="B7" s="41">
        <f>(Parttimestaff!E29)</f>
        <v>1194344.8</v>
      </c>
    </row>
    <row r="8" spans="1:2" ht="15.75" x14ac:dyDescent="0.25">
      <c r="A8" s="9" t="s">
        <v>4</v>
      </c>
      <c r="B8" s="42">
        <f>SUM(B5:B7)</f>
        <v>1955069.8</v>
      </c>
    </row>
    <row r="9" spans="1:2" ht="15.75" x14ac:dyDescent="0.25">
      <c r="A9" s="9"/>
      <c r="B9" s="14"/>
    </row>
    <row r="10" spans="1:2" ht="15.75" x14ac:dyDescent="0.25">
      <c r="A10" s="39" t="s">
        <v>5</v>
      </c>
      <c r="B10" s="14"/>
    </row>
    <row r="11" spans="1:2" ht="15.75" x14ac:dyDescent="0.25">
      <c r="A11" s="9" t="s">
        <v>6</v>
      </c>
      <c r="B11" s="40">
        <v>10000</v>
      </c>
    </row>
    <row r="12" spans="1:2" ht="15.75" x14ac:dyDescent="0.25">
      <c r="A12" s="9" t="s">
        <v>7</v>
      </c>
      <c r="B12" s="40"/>
    </row>
    <row r="13" spans="1:2" ht="15.75" x14ac:dyDescent="0.25">
      <c r="A13" s="9" t="s">
        <v>78</v>
      </c>
      <c r="B13" s="40">
        <v>30000</v>
      </c>
    </row>
    <row r="14" spans="1:2" ht="15.75" x14ac:dyDescent="0.25">
      <c r="A14" s="9"/>
      <c r="B14" s="40"/>
    </row>
    <row r="15" spans="1:2" ht="15.75" x14ac:dyDescent="0.25">
      <c r="A15" s="9" t="s">
        <v>8</v>
      </c>
      <c r="B15" s="40">
        <v>25000</v>
      </c>
    </row>
    <row r="16" spans="1:2" ht="15.75" x14ac:dyDescent="0.25">
      <c r="A16" s="9"/>
      <c r="B16" s="40"/>
    </row>
    <row r="17" spans="1:2" ht="15.75" x14ac:dyDescent="0.25">
      <c r="A17" s="9" t="s">
        <v>9</v>
      </c>
      <c r="B17" s="40">
        <v>25000</v>
      </c>
    </row>
    <row r="18" spans="1:2" ht="15.75" x14ac:dyDescent="0.25">
      <c r="A18" s="9"/>
      <c r="B18" s="40"/>
    </row>
    <row r="19" spans="1:2" ht="15.75" x14ac:dyDescent="0.25">
      <c r="A19" s="9" t="s">
        <v>10</v>
      </c>
      <c r="B19" s="40">
        <v>40000</v>
      </c>
    </row>
    <row r="20" spans="1:2" ht="15.75" x14ac:dyDescent="0.25">
      <c r="A20" s="9"/>
      <c r="B20" s="40"/>
    </row>
    <row r="21" spans="1:2" ht="15.75" x14ac:dyDescent="0.25">
      <c r="A21" s="9" t="s">
        <v>11</v>
      </c>
      <c r="B21" s="40">
        <v>5000</v>
      </c>
    </row>
    <row r="22" spans="1:2" ht="15.75" x14ac:dyDescent="0.25">
      <c r="A22" s="9"/>
      <c r="B22" s="40"/>
    </row>
    <row r="23" spans="1:2" ht="15.75" x14ac:dyDescent="0.25">
      <c r="A23" s="9" t="s">
        <v>12</v>
      </c>
      <c r="B23" s="40">
        <v>30000</v>
      </c>
    </row>
    <row r="24" spans="1:2" ht="15.75" x14ac:dyDescent="0.25">
      <c r="A24" s="9"/>
      <c r="B24" s="40"/>
    </row>
    <row r="25" spans="1:2" ht="15.75" x14ac:dyDescent="0.25">
      <c r="A25" s="9" t="s">
        <v>83</v>
      </c>
      <c r="B25" s="40">
        <v>0</v>
      </c>
    </row>
    <row r="26" spans="1:2" ht="15.75" x14ac:dyDescent="0.25">
      <c r="A26" s="9"/>
      <c r="B26" s="40"/>
    </row>
    <row r="27" spans="1:2" ht="15.75" x14ac:dyDescent="0.25">
      <c r="A27" s="9" t="s">
        <v>121</v>
      </c>
      <c r="B27" s="40">
        <v>8000</v>
      </c>
    </row>
    <row r="28" spans="1:2" ht="15.75" x14ac:dyDescent="0.25">
      <c r="A28" s="9"/>
      <c r="B28" s="40"/>
    </row>
    <row r="29" spans="1:2" ht="15.75" x14ac:dyDescent="0.25">
      <c r="A29" s="9" t="s">
        <v>13</v>
      </c>
      <c r="B29" s="41">
        <v>3000</v>
      </c>
    </row>
    <row r="30" spans="1:2" ht="15.75" x14ac:dyDescent="0.25">
      <c r="A30" s="9"/>
      <c r="B30" s="40"/>
    </row>
    <row r="31" spans="1:2" ht="15.75" x14ac:dyDescent="0.25">
      <c r="A31" s="9" t="s">
        <v>4</v>
      </c>
      <c r="B31" s="42">
        <f>SUM(B11:B30)</f>
        <v>176000</v>
      </c>
    </row>
    <row r="32" spans="1:2" ht="15.75" x14ac:dyDescent="0.25">
      <c r="A32" s="9"/>
      <c r="B32" s="14"/>
    </row>
    <row r="33" spans="1:2" ht="15.75" x14ac:dyDescent="0.25">
      <c r="A33" s="39" t="s">
        <v>14</v>
      </c>
      <c r="B33" s="14"/>
    </row>
    <row r="34" spans="1:2" ht="15.75" x14ac:dyDescent="0.25">
      <c r="A34" s="9" t="s">
        <v>96</v>
      </c>
      <c r="B34" s="40">
        <v>312000</v>
      </c>
    </row>
    <row r="35" spans="1:2" ht="15.75" x14ac:dyDescent="0.25">
      <c r="A35" s="9"/>
      <c r="B35" s="40"/>
    </row>
    <row r="36" spans="1:2" ht="15.75" x14ac:dyDescent="0.25">
      <c r="A36" s="9" t="s">
        <v>15</v>
      </c>
      <c r="B36" s="40">
        <v>25000</v>
      </c>
    </row>
    <row r="37" spans="1:2" ht="15.75" x14ac:dyDescent="0.25">
      <c r="A37" s="9"/>
      <c r="B37" s="40"/>
    </row>
    <row r="38" spans="1:2" ht="15.75" x14ac:dyDescent="0.25">
      <c r="A38" s="9" t="s">
        <v>16</v>
      </c>
      <c r="B38" s="40">
        <v>30000</v>
      </c>
    </row>
    <row r="39" spans="1:2" ht="15.75" x14ac:dyDescent="0.25">
      <c r="A39" s="9" t="s">
        <v>19</v>
      </c>
      <c r="B39" s="40"/>
    </row>
    <row r="40" spans="1:2" ht="15.75" x14ac:dyDescent="0.25">
      <c r="A40" s="9" t="s">
        <v>18</v>
      </c>
      <c r="B40" s="40">
        <v>7000</v>
      </c>
    </row>
    <row r="41" spans="1:2" ht="15.75" x14ac:dyDescent="0.25">
      <c r="A41" s="9" t="s">
        <v>17</v>
      </c>
      <c r="B41" s="40"/>
    </row>
    <row r="42" spans="1:2" ht="15.75" x14ac:dyDescent="0.25">
      <c r="A42" s="9" t="s">
        <v>20</v>
      </c>
      <c r="B42" s="40">
        <v>50000</v>
      </c>
    </row>
    <row r="43" spans="1:2" ht="15.75" x14ac:dyDescent="0.25">
      <c r="A43" s="9"/>
      <c r="B43" s="40"/>
    </row>
    <row r="44" spans="1:2" ht="15.75" x14ac:dyDescent="0.25">
      <c r="A44" s="9" t="s">
        <v>21</v>
      </c>
      <c r="B44" s="40">
        <v>4000</v>
      </c>
    </row>
    <row r="45" spans="1:2" ht="15.75" x14ac:dyDescent="0.25">
      <c r="A45" s="9"/>
      <c r="B45" s="40"/>
    </row>
    <row r="46" spans="1:2" ht="15.75" x14ac:dyDescent="0.25">
      <c r="A46" s="9" t="s">
        <v>22</v>
      </c>
      <c r="B46" s="40">
        <v>15000</v>
      </c>
    </row>
    <row r="47" spans="1:2" ht="15.75" x14ac:dyDescent="0.25">
      <c r="A47" s="9"/>
      <c r="B47" s="40"/>
    </row>
    <row r="48" spans="1:2" ht="15.75" x14ac:dyDescent="0.25">
      <c r="A48" s="9" t="s">
        <v>23</v>
      </c>
      <c r="B48" s="40">
        <v>3000</v>
      </c>
    </row>
    <row r="49" spans="1:2" ht="15.75" x14ac:dyDescent="0.25">
      <c r="A49" s="9"/>
      <c r="B49" s="40"/>
    </row>
    <row r="50" spans="1:2" ht="15.75" x14ac:dyDescent="0.25">
      <c r="A50" s="9" t="s">
        <v>24</v>
      </c>
      <c r="B50" s="40">
        <v>3000</v>
      </c>
    </row>
    <row r="51" spans="1:2" ht="15.75" x14ac:dyDescent="0.25">
      <c r="A51" s="9"/>
      <c r="B51" s="40"/>
    </row>
    <row r="52" spans="1:2" ht="15.75" x14ac:dyDescent="0.25">
      <c r="A52" s="9" t="s">
        <v>122</v>
      </c>
      <c r="B52" s="40">
        <v>5000</v>
      </c>
    </row>
    <row r="53" spans="1:2" ht="15.75" x14ac:dyDescent="0.25">
      <c r="A53" s="9"/>
      <c r="B53" s="40"/>
    </row>
    <row r="54" spans="1:2" ht="15.75" x14ac:dyDescent="0.25">
      <c r="A54" s="9" t="s">
        <v>42</v>
      </c>
      <c r="B54" s="40">
        <v>2000</v>
      </c>
    </row>
    <row r="55" spans="1:2" ht="15.75" x14ac:dyDescent="0.25">
      <c r="A55" s="9"/>
      <c r="B55" s="40"/>
    </row>
    <row r="56" spans="1:2" ht="15.75" x14ac:dyDescent="0.25">
      <c r="A56" s="9" t="s">
        <v>43</v>
      </c>
      <c r="B56" s="40">
        <v>25000</v>
      </c>
    </row>
    <row r="57" spans="1:2" ht="15.75" x14ac:dyDescent="0.25">
      <c r="A57" s="9"/>
      <c r="B57" s="40"/>
    </row>
    <row r="58" spans="1:2" ht="15.75" x14ac:dyDescent="0.25">
      <c r="A58" s="9" t="s">
        <v>25</v>
      </c>
      <c r="B58" s="41">
        <v>5000</v>
      </c>
    </row>
    <row r="59" spans="1:2" ht="15.75" x14ac:dyDescent="0.25">
      <c r="A59" s="9"/>
      <c r="B59" s="40"/>
    </row>
    <row r="60" spans="1:2" ht="15.75" x14ac:dyDescent="0.25">
      <c r="A60" s="9" t="s">
        <v>4</v>
      </c>
      <c r="B60" s="42">
        <f>SUM(B34:B59)</f>
        <v>486000</v>
      </c>
    </row>
    <row r="61" spans="1:2" ht="15.75" x14ac:dyDescent="0.25">
      <c r="A61" s="9"/>
      <c r="B61" s="14"/>
    </row>
    <row r="62" spans="1:2" ht="15.75" x14ac:dyDescent="0.25">
      <c r="A62" s="39" t="s">
        <v>26</v>
      </c>
      <c r="B62" s="14"/>
    </row>
    <row r="63" spans="1:2" ht="15.75" x14ac:dyDescent="0.25">
      <c r="A63" s="9" t="s">
        <v>27</v>
      </c>
      <c r="B63" s="42">
        <v>30000</v>
      </c>
    </row>
    <row r="64" spans="1:2" ht="15.75" x14ac:dyDescent="0.25">
      <c r="A64" s="9"/>
      <c r="B64" s="42"/>
    </row>
    <row r="65" spans="1:2" ht="15.75" x14ac:dyDescent="0.25">
      <c r="A65" s="9" t="s">
        <v>101</v>
      </c>
      <c r="B65" s="42">
        <f>B8+B31+B60+B63</f>
        <v>2647069.7999999998</v>
      </c>
    </row>
    <row r="66" spans="1:2" ht="15.75" x14ac:dyDescent="0.25">
      <c r="A66" s="9"/>
      <c r="B66" s="42"/>
    </row>
    <row r="67" spans="1:2" ht="15.75" x14ac:dyDescent="0.25">
      <c r="A67" s="39" t="s">
        <v>114</v>
      </c>
      <c r="B67" s="42"/>
    </row>
    <row r="68" spans="1:2" ht="15.75" x14ac:dyDescent="0.25">
      <c r="A68" s="9" t="s">
        <v>120</v>
      </c>
      <c r="B68" s="42">
        <f>B65*18%</f>
        <v>476472.56399999995</v>
      </c>
    </row>
    <row r="69" spans="1:2" ht="15.75" x14ac:dyDescent="0.25">
      <c r="A69" s="9"/>
      <c r="B69" s="14"/>
    </row>
    <row r="70" spans="1:2" ht="16.5" thickBot="1" x14ac:dyDescent="0.3">
      <c r="A70" s="45" t="s">
        <v>28</v>
      </c>
      <c r="B70" s="46">
        <f>B8+B31+B60+B63+B68</f>
        <v>3123542.3639999996</v>
      </c>
    </row>
    <row r="71" spans="1:2" ht="15.75" x14ac:dyDescent="0.25">
      <c r="A71" s="1"/>
      <c r="B71" s="1"/>
    </row>
    <row r="72" spans="1:2" ht="15.75" x14ac:dyDescent="0.25">
      <c r="A72" s="1"/>
      <c r="B72" s="1"/>
    </row>
    <row r="73" spans="1:2" ht="15.75" x14ac:dyDescent="0.25">
      <c r="A73" s="1"/>
      <c r="B73" s="1"/>
    </row>
    <row r="74" spans="1:2" ht="15.75" x14ac:dyDescent="0.25">
      <c r="A74" s="1"/>
      <c r="B74" s="1"/>
    </row>
    <row r="75" spans="1:2" ht="15.75" x14ac:dyDescent="0.25">
      <c r="A75" s="1"/>
      <c r="B75" s="1"/>
    </row>
    <row r="76" spans="1:2" ht="15.75" x14ac:dyDescent="0.25">
      <c r="A76" s="1"/>
      <c r="B76" s="1"/>
    </row>
    <row r="77" spans="1:2" ht="15.75" x14ac:dyDescent="0.25">
      <c r="A77" s="1"/>
      <c r="B77" s="1"/>
    </row>
    <row r="78" spans="1:2" ht="15.75" x14ac:dyDescent="0.25">
      <c r="A78" s="1"/>
      <c r="B78" s="1"/>
    </row>
    <row r="79" spans="1:2" ht="15.75" x14ac:dyDescent="0.25">
      <c r="A79" s="1"/>
      <c r="B79" s="1"/>
    </row>
    <row r="80" spans="1:2" ht="15.75" x14ac:dyDescent="0.25">
      <c r="A80" s="1"/>
      <c r="B80" s="1"/>
    </row>
    <row r="81" spans="1:2" ht="15.75" x14ac:dyDescent="0.25">
      <c r="A81" s="1"/>
      <c r="B81" s="1"/>
    </row>
    <row r="82" spans="1:2" ht="15.75" x14ac:dyDescent="0.25">
      <c r="A82" s="1"/>
      <c r="B82" s="1"/>
    </row>
    <row r="83" spans="1:2" ht="15.75" x14ac:dyDescent="0.25">
      <c r="A83" s="1"/>
      <c r="B83" s="1"/>
    </row>
    <row r="84" spans="1:2" ht="15.75" x14ac:dyDescent="0.25">
      <c r="A84" s="1"/>
      <c r="B84" s="1"/>
    </row>
    <row r="85" spans="1:2" ht="15.75" x14ac:dyDescent="0.25">
      <c r="A85" s="1"/>
      <c r="B85" s="1"/>
    </row>
    <row r="86" spans="1:2" ht="15.75" x14ac:dyDescent="0.25">
      <c r="A86" s="1"/>
      <c r="B86" s="1"/>
    </row>
    <row r="87" spans="1:2" ht="15.75" x14ac:dyDescent="0.25">
      <c r="A87" s="1"/>
      <c r="B87" s="1"/>
    </row>
    <row r="88" spans="1:2" ht="15.75" x14ac:dyDescent="0.25">
      <c r="A88" s="1"/>
      <c r="B88" s="1"/>
    </row>
    <row r="89" spans="1:2" ht="15.75" x14ac:dyDescent="0.25">
      <c r="A89" s="1"/>
      <c r="B89" s="1"/>
    </row>
    <row r="90" spans="1:2" ht="15.75" x14ac:dyDescent="0.25">
      <c r="A90" s="1"/>
      <c r="B90" s="1"/>
    </row>
    <row r="91" spans="1:2" ht="15.75" x14ac:dyDescent="0.25">
      <c r="A91" s="1"/>
      <c r="B91" s="1"/>
    </row>
    <row r="92" spans="1:2" ht="15.75" x14ac:dyDescent="0.25">
      <c r="A92" s="1"/>
      <c r="B92" s="1"/>
    </row>
    <row r="93" spans="1:2" ht="15.75" x14ac:dyDescent="0.25">
      <c r="A93" s="1"/>
      <c r="B93" s="1"/>
    </row>
    <row r="94" spans="1:2" ht="15.75" x14ac:dyDescent="0.25">
      <c r="A94" s="1"/>
      <c r="B94" s="1"/>
    </row>
    <row r="95" spans="1:2" ht="15.75" x14ac:dyDescent="0.25">
      <c r="A95" s="1"/>
      <c r="B95" s="1"/>
    </row>
    <row r="96" spans="1:2" ht="15.75" x14ac:dyDescent="0.25">
      <c r="A96" s="1"/>
      <c r="B96" s="1"/>
    </row>
    <row r="97" spans="1:2" ht="15.75" x14ac:dyDescent="0.25">
      <c r="A97" s="1"/>
      <c r="B97" s="1"/>
    </row>
    <row r="98" spans="1:2" ht="15.75" x14ac:dyDescent="0.25">
      <c r="A98" s="1"/>
      <c r="B98" s="1"/>
    </row>
    <row r="99" spans="1:2" ht="15.75" x14ac:dyDescent="0.25">
      <c r="A99" s="1"/>
      <c r="B99" s="1"/>
    </row>
    <row r="100" spans="1:2" ht="15.75" x14ac:dyDescent="0.25">
      <c r="A100" s="1"/>
      <c r="B100" s="1"/>
    </row>
    <row r="101" spans="1:2" ht="15.75" x14ac:dyDescent="0.25">
      <c r="A101" s="1"/>
      <c r="B101" s="1"/>
    </row>
    <row r="102" spans="1:2" ht="15.75" x14ac:dyDescent="0.25">
      <c r="A102" s="1"/>
      <c r="B102" s="1"/>
    </row>
    <row r="103" spans="1:2" ht="15.75" x14ac:dyDescent="0.25">
      <c r="A103" s="1"/>
      <c r="B103" s="1"/>
    </row>
    <row r="104" spans="1:2" ht="15.75" x14ac:dyDescent="0.25">
      <c r="A104" s="1"/>
      <c r="B104" s="1"/>
    </row>
    <row r="105" spans="1:2" ht="15.75" x14ac:dyDescent="0.25">
      <c r="A105" s="1"/>
      <c r="B105" s="1"/>
    </row>
    <row r="106" spans="1:2" ht="15.75" x14ac:dyDescent="0.25">
      <c r="A106" s="1"/>
      <c r="B106" s="1"/>
    </row>
    <row r="107" spans="1:2" ht="15.75" x14ac:dyDescent="0.25">
      <c r="A107" s="1"/>
      <c r="B107" s="1"/>
    </row>
    <row r="108" spans="1:2" ht="15.75" x14ac:dyDescent="0.25">
      <c r="A108" s="1"/>
      <c r="B108" s="1"/>
    </row>
    <row r="109" spans="1:2" ht="15.75" x14ac:dyDescent="0.25">
      <c r="A109" s="1"/>
      <c r="B109" s="1"/>
    </row>
    <row r="110" spans="1:2" ht="15.75" x14ac:dyDescent="0.25">
      <c r="A110" s="1"/>
      <c r="B110" s="1"/>
    </row>
    <row r="111" spans="1:2" ht="15.75" x14ac:dyDescent="0.25">
      <c r="A111" s="1"/>
      <c r="B111" s="1"/>
    </row>
    <row r="112" spans="1:2" ht="15.75" x14ac:dyDescent="0.25">
      <c r="A112" s="1"/>
      <c r="B112" s="1"/>
    </row>
    <row r="113" spans="1:2" ht="15.75" x14ac:dyDescent="0.25">
      <c r="A113" s="1"/>
      <c r="B113" s="1"/>
    </row>
    <row r="114" spans="1:2" ht="15.75" x14ac:dyDescent="0.25">
      <c r="A114" s="1"/>
      <c r="B114" s="1"/>
    </row>
    <row r="115" spans="1:2" ht="15.75" x14ac:dyDescent="0.25">
      <c r="A115" s="1"/>
      <c r="B115" s="1"/>
    </row>
    <row r="116" spans="1:2" ht="15.75" x14ac:dyDescent="0.25">
      <c r="A116" s="1"/>
      <c r="B116" s="1"/>
    </row>
    <row r="117" spans="1:2" ht="15.75" x14ac:dyDescent="0.25">
      <c r="A117" s="1"/>
      <c r="B117" s="1"/>
    </row>
    <row r="118" spans="1:2" ht="15.75" x14ac:dyDescent="0.25">
      <c r="A118" s="1"/>
      <c r="B118" s="1"/>
    </row>
    <row r="119" spans="1:2" ht="15.75" x14ac:dyDescent="0.25">
      <c r="A119" s="1"/>
      <c r="B119" s="1"/>
    </row>
    <row r="120" spans="1:2" ht="15.75" x14ac:dyDescent="0.25">
      <c r="A120" s="1"/>
      <c r="B120" s="1"/>
    </row>
    <row r="121" spans="1:2" ht="15.75" x14ac:dyDescent="0.25">
      <c r="A121" s="1"/>
      <c r="B121" s="1"/>
    </row>
    <row r="122" spans="1:2" ht="15.75" x14ac:dyDescent="0.25">
      <c r="A122" s="1"/>
      <c r="B122" s="1"/>
    </row>
    <row r="123" spans="1:2" ht="15.75" x14ac:dyDescent="0.25">
      <c r="A123" s="1"/>
      <c r="B123" s="1"/>
    </row>
    <row r="124" spans="1:2" ht="15.75" x14ac:dyDescent="0.25">
      <c r="A124" s="1"/>
      <c r="B124" s="1"/>
    </row>
    <row r="125" spans="1:2" ht="15.75" x14ac:dyDescent="0.25">
      <c r="A125" s="1"/>
      <c r="B125" s="1"/>
    </row>
    <row r="126" spans="1:2" ht="15.75" x14ac:dyDescent="0.25">
      <c r="A126" s="1"/>
      <c r="B126" s="1"/>
    </row>
    <row r="127" spans="1:2" ht="15.75" x14ac:dyDescent="0.25">
      <c r="A127" s="1"/>
      <c r="B127" s="1"/>
    </row>
    <row r="128" spans="1:2" ht="15.75" x14ac:dyDescent="0.25">
      <c r="A128" s="1"/>
      <c r="B128" s="1"/>
    </row>
    <row r="129" spans="1:2" ht="15.75" x14ac:dyDescent="0.25">
      <c r="A129" s="1"/>
      <c r="B129" s="1"/>
    </row>
    <row r="130" spans="1:2" ht="15.75" x14ac:dyDescent="0.25">
      <c r="A130" s="1"/>
      <c r="B130" s="1"/>
    </row>
    <row r="131" spans="1:2" ht="15.75" x14ac:dyDescent="0.25">
      <c r="A131" s="1"/>
      <c r="B131" s="1"/>
    </row>
    <row r="132" spans="1:2" ht="15.75" x14ac:dyDescent="0.25">
      <c r="A132" s="1"/>
      <c r="B132" s="1"/>
    </row>
    <row r="133" spans="1:2" ht="15.75" x14ac:dyDescent="0.25">
      <c r="A133" s="1"/>
      <c r="B133" s="1"/>
    </row>
    <row r="134" spans="1:2" ht="15.75" x14ac:dyDescent="0.25">
      <c r="A134" s="1"/>
      <c r="B134" s="1"/>
    </row>
    <row r="135" spans="1:2" ht="15.75" x14ac:dyDescent="0.25">
      <c r="A135" s="1"/>
      <c r="B135" s="1"/>
    </row>
    <row r="136" spans="1:2" ht="15.75" x14ac:dyDescent="0.25">
      <c r="A136" s="1"/>
      <c r="B136" s="1"/>
    </row>
    <row r="137" spans="1:2" ht="15.75" x14ac:dyDescent="0.25">
      <c r="A137" s="1"/>
      <c r="B137" s="1"/>
    </row>
    <row r="138" spans="1:2" ht="15.75" x14ac:dyDescent="0.25">
      <c r="A138" s="1"/>
      <c r="B138" s="1"/>
    </row>
    <row r="139" spans="1:2" ht="15.75" x14ac:dyDescent="0.25">
      <c r="A139" s="1"/>
      <c r="B139" s="1"/>
    </row>
    <row r="140" spans="1:2" ht="15.75" x14ac:dyDescent="0.25">
      <c r="A140" s="1"/>
      <c r="B140" s="1"/>
    </row>
    <row r="141" spans="1:2" ht="15.75" x14ac:dyDescent="0.25">
      <c r="A141" s="1"/>
      <c r="B141" s="1"/>
    </row>
    <row r="142" spans="1:2" ht="15.75" x14ac:dyDescent="0.25">
      <c r="A142" s="1"/>
      <c r="B142" s="1"/>
    </row>
    <row r="143" spans="1:2" ht="15.75" x14ac:dyDescent="0.25">
      <c r="A143" s="1"/>
      <c r="B143" s="1"/>
    </row>
    <row r="144" spans="1:2" ht="15.75" x14ac:dyDescent="0.25">
      <c r="A144" s="1"/>
      <c r="B144" s="1"/>
    </row>
    <row r="145" spans="1:2" ht="15.75" x14ac:dyDescent="0.25">
      <c r="A145" s="1"/>
      <c r="B145" s="1"/>
    </row>
    <row r="146" spans="1:2" ht="15.75" x14ac:dyDescent="0.25">
      <c r="A146" s="1"/>
      <c r="B146" s="1"/>
    </row>
    <row r="147" spans="1:2" ht="15.75" x14ac:dyDescent="0.25">
      <c r="A147" s="1"/>
      <c r="B147" s="1"/>
    </row>
    <row r="148" spans="1:2" ht="15.75" x14ac:dyDescent="0.25">
      <c r="A148" s="1"/>
      <c r="B148" s="1"/>
    </row>
    <row r="149" spans="1:2" ht="15.75" x14ac:dyDescent="0.25">
      <c r="A149" s="1"/>
      <c r="B149" s="1"/>
    </row>
    <row r="150" spans="1:2" ht="15.75" x14ac:dyDescent="0.25">
      <c r="A150" s="1"/>
      <c r="B150" s="1"/>
    </row>
    <row r="151" spans="1:2" ht="15.75" x14ac:dyDescent="0.25">
      <c r="A151" s="1"/>
      <c r="B151" s="1"/>
    </row>
    <row r="152" spans="1:2" ht="15.75" x14ac:dyDescent="0.25">
      <c r="A152" s="1"/>
      <c r="B152" s="1"/>
    </row>
    <row r="153" spans="1:2" ht="15.75" x14ac:dyDescent="0.25">
      <c r="A153" s="1"/>
      <c r="B153" s="1"/>
    </row>
    <row r="154" spans="1:2" ht="15.75" x14ac:dyDescent="0.25">
      <c r="A154" s="1"/>
      <c r="B154" s="1"/>
    </row>
    <row r="155" spans="1:2" ht="15.75" x14ac:dyDescent="0.25">
      <c r="A155" s="1"/>
      <c r="B155" s="1"/>
    </row>
    <row r="156" spans="1:2" ht="15.75" x14ac:dyDescent="0.25">
      <c r="A156" s="1"/>
      <c r="B156" s="1"/>
    </row>
    <row r="157" spans="1:2" ht="15.75" x14ac:dyDescent="0.25">
      <c r="A157" s="1"/>
      <c r="B157" s="1"/>
    </row>
    <row r="158" spans="1:2" ht="15.75" x14ac:dyDescent="0.25">
      <c r="A158" s="1"/>
      <c r="B158" s="1"/>
    </row>
    <row r="159" spans="1:2" ht="15.75" x14ac:dyDescent="0.25">
      <c r="A159" s="1"/>
      <c r="B159" s="1"/>
    </row>
    <row r="160" spans="1:2" ht="15.75" x14ac:dyDescent="0.25">
      <c r="A160" s="1"/>
      <c r="B160" s="1"/>
    </row>
    <row r="161" spans="1:2" ht="15.75" x14ac:dyDescent="0.25">
      <c r="A161" s="1"/>
      <c r="B161" s="1"/>
    </row>
    <row r="162" spans="1:2" ht="15.75" x14ac:dyDescent="0.25">
      <c r="A162" s="1"/>
      <c r="B162" s="1"/>
    </row>
    <row r="163" spans="1:2" ht="15.75" x14ac:dyDescent="0.25">
      <c r="A163" s="1"/>
      <c r="B163" s="1"/>
    </row>
    <row r="164" spans="1:2" ht="15.75" x14ac:dyDescent="0.25">
      <c r="A164" s="1"/>
      <c r="B164" s="1"/>
    </row>
    <row r="165" spans="1:2" ht="15.75" x14ac:dyDescent="0.25">
      <c r="A165" s="1"/>
      <c r="B165" s="1"/>
    </row>
    <row r="166" spans="1:2" ht="15.75" x14ac:dyDescent="0.25">
      <c r="A166" s="1"/>
      <c r="B166" s="1"/>
    </row>
    <row r="167" spans="1:2" ht="15.75" x14ac:dyDescent="0.25">
      <c r="A167" s="1"/>
      <c r="B167" s="1"/>
    </row>
    <row r="168" spans="1:2" ht="15.75" x14ac:dyDescent="0.25">
      <c r="A168" s="1"/>
      <c r="B168" s="1"/>
    </row>
    <row r="169" spans="1:2" ht="15.75" x14ac:dyDescent="0.25">
      <c r="A169" s="1"/>
      <c r="B169" s="1"/>
    </row>
    <row r="170" spans="1:2" ht="15.75" x14ac:dyDescent="0.25">
      <c r="A170" s="1"/>
      <c r="B170" s="1"/>
    </row>
    <row r="171" spans="1:2" ht="15.75" x14ac:dyDescent="0.25">
      <c r="A171" s="1"/>
      <c r="B171" s="1"/>
    </row>
  </sheetData>
  <phoneticPr fontId="0" type="noConversion"/>
  <printOptions gridLines="1"/>
  <pageMargins left="0.75" right="0.75" top="1" bottom="1" header="0.5" footer="0.5"/>
  <pageSetup scale="6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2"/>
  <sheetViews>
    <sheetView topLeftCell="A25" workbookViewId="0">
      <selection activeCell="B15" sqref="B15"/>
    </sheetView>
  </sheetViews>
  <sheetFormatPr defaultRowHeight="12.75" x14ac:dyDescent="0.2"/>
  <cols>
    <col min="1" max="1" width="45.7109375" customWidth="1"/>
    <col min="2" max="3" width="15.7109375" customWidth="1"/>
  </cols>
  <sheetData>
    <row r="1" spans="1:2" x14ac:dyDescent="0.2">
      <c r="A1" s="3" t="s">
        <v>109</v>
      </c>
    </row>
    <row r="2" spans="1:2" ht="13.5" thickBot="1" x14ac:dyDescent="0.25"/>
    <row r="3" spans="1:2" ht="16.5" thickBot="1" x14ac:dyDescent="0.3">
      <c r="A3" s="43" t="s">
        <v>0</v>
      </c>
      <c r="B3" s="44" t="s">
        <v>29</v>
      </c>
    </row>
    <row r="4" spans="1:2" ht="15.75" x14ac:dyDescent="0.25">
      <c r="A4" s="39" t="s">
        <v>44</v>
      </c>
      <c r="B4" s="14"/>
    </row>
    <row r="5" spans="1:2" ht="15.75" x14ac:dyDescent="0.25">
      <c r="A5" s="9" t="s">
        <v>116</v>
      </c>
      <c r="B5" s="40">
        <f>(Admissionrevenue!B74)</f>
        <v>253980</v>
      </c>
    </row>
    <row r="6" spans="1:2" ht="15.75" x14ac:dyDescent="0.25">
      <c r="A6" s="9"/>
      <c r="B6" s="40"/>
    </row>
    <row r="7" spans="1:2" ht="15.75" x14ac:dyDescent="0.25">
      <c r="A7" s="9" t="s">
        <v>91</v>
      </c>
      <c r="B7" s="40">
        <f>(Admissionrevenue!B75)</f>
        <v>34860</v>
      </c>
    </row>
    <row r="8" spans="1:2" ht="15.75" x14ac:dyDescent="0.25">
      <c r="A8" s="9"/>
      <c r="B8" s="40"/>
    </row>
    <row r="9" spans="1:2" ht="15.75" x14ac:dyDescent="0.25">
      <c r="A9" s="9" t="s">
        <v>117</v>
      </c>
      <c r="B9" s="40">
        <f>(Admissionrevenue!B76)</f>
        <v>162351.11249999999</v>
      </c>
    </row>
    <row r="10" spans="1:2" ht="15.75" x14ac:dyDescent="0.25">
      <c r="A10" s="9"/>
      <c r="B10" s="40"/>
    </row>
    <row r="11" spans="1:2" ht="15.75" x14ac:dyDescent="0.25">
      <c r="A11" s="9" t="s">
        <v>118</v>
      </c>
      <c r="B11" s="40">
        <f>(Admissionrevenue!B77)</f>
        <v>894670.4186100004</v>
      </c>
    </row>
    <row r="12" spans="1:2" ht="15.75" x14ac:dyDescent="0.25">
      <c r="A12" s="9"/>
      <c r="B12" s="40"/>
    </row>
    <row r="13" spans="1:2" ht="15.75" x14ac:dyDescent="0.25">
      <c r="A13" s="9" t="s">
        <v>45</v>
      </c>
      <c r="B13" s="40">
        <f>(Admissionrevenue!B78)</f>
        <v>462184.98851250007</v>
      </c>
    </row>
    <row r="14" spans="1:2" ht="15.75" x14ac:dyDescent="0.25">
      <c r="A14" s="9"/>
      <c r="B14" s="40"/>
    </row>
    <row r="15" spans="1:2" ht="15.75" x14ac:dyDescent="0.25">
      <c r="A15" s="9" t="s">
        <v>46</v>
      </c>
      <c r="B15" s="41">
        <v>30000</v>
      </c>
    </row>
    <row r="16" spans="1:2" ht="15.75" x14ac:dyDescent="0.25">
      <c r="A16" s="9"/>
      <c r="B16" s="14"/>
    </row>
    <row r="17" spans="1:2" ht="15.75" x14ac:dyDescent="0.25">
      <c r="A17" s="9" t="s">
        <v>4</v>
      </c>
      <c r="B17" s="42">
        <f>SUM(B5:B16)</f>
        <v>1838046.5196225005</v>
      </c>
    </row>
    <row r="18" spans="1:2" ht="15.75" x14ac:dyDescent="0.25">
      <c r="A18" s="9"/>
      <c r="B18" s="14"/>
    </row>
    <row r="19" spans="1:2" ht="15.75" x14ac:dyDescent="0.25">
      <c r="A19" s="39" t="s">
        <v>47</v>
      </c>
      <c r="B19" s="14"/>
    </row>
    <row r="20" spans="1:2" ht="15.75" x14ac:dyDescent="0.25">
      <c r="A20" s="9" t="s">
        <v>77</v>
      </c>
      <c r="B20" s="49">
        <v>100000</v>
      </c>
    </row>
    <row r="21" spans="1:2" ht="15.75" x14ac:dyDescent="0.25">
      <c r="A21" s="9"/>
      <c r="B21" s="40"/>
    </row>
    <row r="22" spans="1:2" ht="15.75" x14ac:dyDescent="0.25">
      <c r="A22" s="9" t="s">
        <v>89</v>
      </c>
      <c r="B22" s="40">
        <v>300000</v>
      </c>
    </row>
    <row r="23" spans="1:2" ht="15.75" x14ac:dyDescent="0.25">
      <c r="A23" s="9"/>
      <c r="B23" s="40"/>
    </row>
    <row r="24" spans="1:2" ht="15.75" x14ac:dyDescent="0.25">
      <c r="A24" s="9" t="s">
        <v>79</v>
      </c>
      <c r="B24" s="41">
        <v>5000</v>
      </c>
    </row>
    <row r="25" spans="1:2" ht="15.75" x14ac:dyDescent="0.25">
      <c r="A25" s="9"/>
      <c r="B25" s="14"/>
    </row>
    <row r="26" spans="1:2" ht="15.75" x14ac:dyDescent="0.25">
      <c r="A26" s="9" t="s">
        <v>4</v>
      </c>
      <c r="B26" s="42">
        <f>SUM(B20:B25)</f>
        <v>405000</v>
      </c>
    </row>
    <row r="27" spans="1:2" ht="15.75" x14ac:dyDescent="0.25">
      <c r="A27" s="9"/>
      <c r="B27" s="42"/>
    </row>
    <row r="28" spans="1:2" ht="15.75" x14ac:dyDescent="0.25">
      <c r="A28" s="39" t="s">
        <v>25</v>
      </c>
      <c r="B28" s="14"/>
    </row>
    <row r="29" spans="1:2" ht="15.75" x14ac:dyDescent="0.25">
      <c r="A29" s="9" t="s">
        <v>50</v>
      </c>
      <c r="B29" s="40">
        <v>10000</v>
      </c>
    </row>
    <row r="30" spans="1:2" ht="15.75" x14ac:dyDescent="0.25">
      <c r="A30" s="9"/>
      <c r="B30" s="40"/>
    </row>
    <row r="31" spans="1:2" ht="15.75" x14ac:dyDescent="0.25">
      <c r="A31" s="9" t="s">
        <v>84</v>
      </c>
      <c r="B31" s="40">
        <v>0</v>
      </c>
    </row>
    <row r="32" spans="1:2" ht="15.75" x14ac:dyDescent="0.25">
      <c r="A32" s="9"/>
      <c r="B32" s="40"/>
    </row>
    <row r="33" spans="1:2" ht="15.75" x14ac:dyDescent="0.25">
      <c r="A33" s="9" t="s">
        <v>48</v>
      </c>
      <c r="B33" s="40">
        <v>2000</v>
      </c>
    </row>
    <row r="34" spans="1:2" ht="15.75" x14ac:dyDescent="0.25">
      <c r="A34" s="9"/>
      <c r="B34" s="40"/>
    </row>
    <row r="35" spans="1:2" ht="15.75" x14ac:dyDescent="0.25">
      <c r="A35" s="9" t="s">
        <v>49</v>
      </c>
      <c r="B35" s="40">
        <v>15000</v>
      </c>
    </row>
    <row r="36" spans="1:2" ht="15.75" x14ac:dyDescent="0.25">
      <c r="A36" s="9"/>
      <c r="B36" s="40"/>
    </row>
    <row r="37" spans="1:2" ht="15.75" x14ac:dyDescent="0.25">
      <c r="A37" s="9" t="s">
        <v>115</v>
      </c>
      <c r="B37" s="41">
        <v>10000</v>
      </c>
    </row>
    <row r="38" spans="1:2" ht="15.75" x14ac:dyDescent="0.25">
      <c r="A38" s="9"/>
      <c r="B38" s="40"/>
    </row>
    <row r="39" spans="1:2" ht="15.75" x14ac:dyDescent="0.25">
      <c r="A39" s="9" t="s">
        <v>4</v>
      </c>
      <c r="B39" s="42">
        <f>SUM(B29:B38)</f>
        <v>37000</v>
      </c>
    </row>
    <row r="40" spans="1:2" ht="15.75" x14ac:dyDescent="0.25">
      <c r="A40" s="9"/>
      <c r="B40" s="42"/>
    </row>
    <row r="41" spans="1:2" ht="15.75" x14ac:dyDescent="0.25">
      <c r="A41" s="9"/>
      <c r="B41" s="14"/>
    </row>
    <row r="42" spans="1:2" ht="16.5" thickBot="1" x14ac:dyDescent="0.3">
      <c r="A42" s="50" t="s">
        <v>28</v>
      </c>
      <c r="B42" s="46">
        <f>B17+B26+B39</f>
        <v>2280046.5196225005</v>
      </c>
    </row>
  </sheetData>
  <phoneticPr fontId="7" type="noConversion"/>
  <printOptions gridLines="1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activeCell="G16" sqref="G16"/>
    </sheetView>
  </sheetViews>
  <sheetFormatPr defaultRowHeight="12.75" x14ac:dyDescent="0.2"/>
  <cols>
    <col min="1" max="1" width="28.28515625" customWidth="1"/>
    <col min="2" max="2" width="15" customWidth="1"/>
    <col min="3" max="3" width="13" customWidth="1"/>
    <col min="4" max="4" width="12" customWidth="1"/>
  </cols>
  <sheetData>
    <row r="1" spans="1:4" x14ac:dyDescent="0.2">
      <c r="A1" s="3" t="s">
        <v>110</v>
      </c>
    </row>
    <row r="2" spans="1:4" ht="13.5" thickBot="1" x14ac:dyDescent="0.25"/>
    <row r="3" spans="1:4" ht="13.5" thickBot="1" x14ac:dyDescent="0.25">
      <c r="A3" s="37" t="s">
        <v>30</v>
      </c>
      <c r="B3" s="57" t="s">
        <v>31</v>
      </c>
      <c r="C3" s="57" t="s">
        <v>32</v>
      </c>
      <c r="D3" s="38" t="s">
        <v>4</v>
      </c>
    </row>
    <row r="4" spans="1:4" x14ac:dyDescent="0.2">
      <c r="A4" s="4"/>
      <c r="B4" s="51"/>
      <c r="C4" s="32"/>
      <c r="D4" s="5"/>
    </row>
    <row r="5" spans="1:4" x14ac:dyDescent="0.2">
      <c r="A5" s="4" t="s">
        <v>94</v>
      </c>
      <c r="B5" s="52">
        <v>71000</v>
      </c>
      <c r="C5" s="51">
        <v>1</v>
      </c>
      <c r="D5" s="53">
        <f>$B5*C5</f>
        <v>71000</v>
      </c>
    </row>
    <row r="6" spans="1:4" x14ac:dyDescent="0.2">
      <c r="A6" s="4"/>
      <c r="B6" s="52"/>
      <c r="C6" s="51"/>
      <c r="D6" s="53"/>
    </row>
    <row r="7" spans="1:4" x14ac:dyDescent="0.2">
      <c r="A7" s="4" t="s">
        <v>80</v>
      </c>
      <c r="B7" s="52">
        <v>65500</v>
      </c>
      <c r="C7" s="51">
        <v>1</v>
      </c>
      <c r="D7" s="53">
        <f>$B7*C7</f>
        <v>65500</v>
      </c>
    </row>
    <row r="8" spans="1:4" x14ac:dyDescent="0.2">
      <c r="A8" s="4"/>
      <c r="B8" s="52"/>
      <c r="C8" s="51"/>
      <c r="D8" s="53"/>
    </row>
    <row r="9" spans="1:4" x14ac:dyDescent="0.2">
      <c r="A9" s="4" t="s">
        <v>90</v>
      </c>
      <c r="B9" s="52">
        <v>65000</v>
      </c>
      <c r="C9" s="51">
        <v>1</v>
      </c>
      <c r="D9" s="53">
        <f>$B9*C9</f>
        <v>65000</v>
      </c>
    </row>
    <row r="10" spans="1:4" x14ac:dyDescent="0.2">
      <c r="A10" s="54"/>
      <c r="B10" s="32"/>
      <c r="C10" s="51"/>
      <c r="D10" s="53"/>
    </row>
    <row r="11" spans="1:4" x14ac:dyDescent="0.2">
      <c r="A11" s="4" t="s">
        <v>86</v>
      </c>
      <c r="B11" s="52">
        <v>65500</v>
      </c>
      <c r="C11" s="51">
        <v>1</v>
      </c>
      <c r="D11" s="53">
        <f t="shared" ref="D11:D23" si="0">$B11*C11</f>
        <v>65500</v>
      </c>
    </row>
    <row r="12" spans="1:4" x14ac:dyDescent="0.2">
      <c r="A12" s="55"/>
      <c r="B12" s="52"/>
      <c r="C12" s="51"/>
      <c r="D12" s="53"/>
    </row>
    <row r="13" spans="1:4" x14ac:dyDescent="0.2">
      <c r="A13" s="35" t="s">
        <v>87</v>
      </c>
      <c r="B13" s="52">
        <v>44000</v>
      </c>
      <c r="C13" s="51">
        <v>0</v>
      </c>
      <c r="D13" s="53">
        <f t="shared" si="0"/>
        <v>0</v>
      </c>
    </row>
    <row r="14" spans="1:4" x14ac:dyDescent="0.2">
      <c r="A14" s="55"/>
      <c r="B14" s="52"/>
      <c r="C14" s="51"/>
      <c r="D14" s="53"/>
    </row>
    <row r="15" spans="1:4" x14ac:dyDescent="0.2">
      <c r="A15" s="4" t="s">
        <v>85</v>
      </c>
      <c r="B15" s="52">
        <v>49000</v>
      </c>
      <c r="C15" s="51">
        <v>0</v>
      </c>
      <c r="D15" s="53">
        <f t="shared" si="0"/>
        <v>0</v>
      </c>
    </row>
    <row r="16" spans="1:4" x14ac:dyDescent="0.2">
      <c r="A16" s="55"/>
      <c r="B16" s="52"/>
      <c r="C16" s="51"/>
      <c r="D16" s="53"/>
    </row>
    <row r="17" spans="1:4" x14ac:dyDescent="0.2">
      <c r="A17" s="4" t="s">
        <v>81</v>
      </c>
      <c r="B17" s="52">
        <v>54500</v>
      </c>
      <c r="C17" s="51">
        <v>1</v>
      </c>
      <c r="D17" s="53">
        <f t="shared" si="0"/>
        <v>54500</v>
      </c>
    </row>
    <row r="18" spans="1:4" x14ac:dyDescent="0.2">
      <c r="A18" s="55"/>
      <c r="B18" s="32"/>
      <c r="C18" s="51"/>
      <c r="D18" s="53"/>
    </row>
    <row r="19" spans="1:4" x14ac:dyDescent="0.2">
      <c r="A19" s="4" t="s">
        <v>41</v>
      </c>
      <c r="B19" s="52">
        <v>44000</v>
      </c>
      <c r="C19" s="51">
        <v>2</v>
      </c>
      <c r="D19" s="53">
        <f t="shared" si="0"/>
        <v>88000</v>
      </c>
    </row>
    <row r="20" spans="1:4" x14ac:dyDescent="0.2">
      <c r="A20" s="4"/>
      <c r="B20" s="52"/>
      <c r="C20" s="51"/>
      <c r="D20" s="53"/>
    </row>
    <row r="21" spans="1:4" x14ac:dyDescent="0.2">
      <c r="A21" s="4" t="s">
        <v>82</v>
      </c>
      <c r="B21" s="52">
        <v>38500</v>
      </c>
      <c r="C21" s="51">
        <v>2</v>
      </c>
      <c r="D21" s="53">
        <f t="shared" si="0"/>
        <v>77000</v>
      </c>
    </row>
    <row r="22" spans="1:4" x14ac:dyDescent="0.2">
      <c r="A22" s="4"/>
      <c r="B22" s="52"/>
      <c r="C22" s="51"/>
      <c r="D22" s="53"/>
    </row>
    <row r="23" spans="1:4" x14ac:dyDescent="0.2">
      <c r="A23" s="4" t="s">
        <v>74</v>
      </c>
      <c r="B23" s="52">
        <v>38500</v>
      </c>
      <c r="C23" s="51">
        <v>2</v>
      </c>
      <c r="D23" s="53">
        <f t="shared" si="0"/>
        <v>77000</v>
      </c>
    </row>
    <row r="24" spans="1:4" x14ac:dyDescent="0.2">
      <c r="A24" s="4"/>
      <c r="B24" s="52"/>
      <c r="C24" s="51"/>
      <c r="D24" s="53"/>
    </row>
    <row r="25" spans="1:4" x14ac:dyDescent="0.2">
      <c r="A25" s="4" t="s">
        <v>32</v>
      </c>
      <c r="B25" s="32"/>
      <c r="C25" s="51">
        <f>SUM(C5:C24)</f>
        <v>11</v>
      </c>
      <c r="D25" s="5"/>
    </row>
    <row r="26" spans="1:4" x14ac:dyDescent="0.2">
      <c r="A26" s="4"/>
      <c r="B26" s="32"/>
      <c r="C26" s="32"/>
      <c r="D26" s="5"/>
    </row>
    <row r="27" spans="1:4" x14ac:dyDescent="0.2">
      <c r="A27" s="4" t="s">
        <v>33</v>
      </c>
      <c r="B27" s="32"/>
      <c r="C27" s="32"/>
      <c r="D27" s="53">
        <f>SUM(D5:D26)</f>
        <v>563500</v>
      </c>
    </row>
    <row r="28" spans="1:4" x14ac:dyDescent="0.2">
      <c r="A28" s="4"/>
      <c r="B28" s="32"/>
      <c r="C28" s="32"/>
      <c r="D28" s="5"/>
    </row>
    <row r="29" spans="1:4" x14ac:dyDescent="0.2">
      <c r="A29" s="4" t="s">
        <v>35</v>
      </c>
      <c r="B29" s="56">
        <v>0.35</v>
      </c>
      <c r="C29" s="32"/>
      <c r="D29" s="53">
        <f>D27*B29</f>
        <v>197225</v>
      </c>
    </row>
    <row r="30" spans="1:4" x14ac:dyDescent="0.2">
      <c r="A30" s="4"/>
      <c r="B30" s="32"/>
      <c r="C30" s="32"/>
      <c r="D30" s="53"/>
    </row>
    <row r="31" spans="1:4" ht="13.5" thickBot="1" x14ac:dyDescent="0.25">
      <c r="A31" s="58" t="s">
        <v>36</v>
      </c>
      <c r="B31" s="59"/>
      <c r="C31" s="59"/>
      <c r="D31" s="73">
        <f>D27+D29</f>
        <v>760725</v>
      </c>
    </row>
    <row r="32" spans="1:4" x14ac:dyDescent="0.2">
      <c r="D32" s="74"/>
    </row>
  </sheetData>
  <phoneticPr fontId="0" type="noConversion"/>
  <printOptions gridLines="1"/>
  <pageMargins left="0.75" right="0.75" top="1" bottom="1" header="0.5" footer="0.5"/>
  <pageSetup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F21" sqref="F21"/>
    </sheetView>
  </sheetViews>
  <sheetFormatPr defaultRowHeight="12.75" x14ac:dyDescent="0.2"/>
  <cols>
    <col min="1" max="1" width="22.7109375" customWidth="1"/>
    <col min="5" max="5" width="15.7109375" customWidth="1"/>
  </cols>
  <sheetData>
    <row r="1" spans="1:5" x14ac:dyDescent="0.2">
      <c r="A1" s="3" t="s">
        <v>111</v>
      </c>
    </row>
    <row r="2" spans="1:5" ht="13.5" thickBot="1" x14ac:dyDescent="0.25"/>
    <row r="3" spans="1:5" ht="13.5" thickBot="1" x14ac:dyDescent="0.25">
      <c r="A3" s="37" t="s">
        <v>37</v>
      </c>
      <c r="B3" s="57" t="s">
        <v>38</v>
      </c>
      <c r="C3" s="57" t="s">
        <v>39</v>
      </c>
      <c r="D3" s="57" t="s">
        <v>40</v>
      </c>
      <c r="E3" s="38" t="s">
        <v>4</v>
      </c>
    </row>
    <row r="4" spans="1:5" x14ac:dyDescent="0.2">
      <c r="A4" s="4"/>
      <c r="B4" s="32"/>
      <c r="C4" s="32"/>
      <c r="D4" s="32"/>
      <c r="E4" s="5"/>
    </row>
    <row r="5" spans="1:5" x14ac:dyDescent="0.2">
      <c r="A5" s="4" t="s">
        <v>71</v>
      </c>
      <c r="B5" s="33">
        <v>17</v>
      </c>
      <c r="C5" s="34">
        <v>28</v>
      </c>
      <c r="D5" s="32">
        <v>52</v>
      </c>
      <c r="E5" s="72">
        <f>B5*C5*D5</f>
        <v>24752</v>
      </c>
    </row>
    <row r="6" spans="1:5" x14ac:dyDescent="0.2">
      <c r="A6" s="4"/>
      <c r="B6" s="33"/>
      <c r="C6" s="32"/>
      <c r="D6" s="32"/>
      <c r="E6" s="31"/>
    </row>
    <row r="7" spans="1:5" x14ac:dyDescent="0.2">
      <c r="A7" s="4" t="s">
        <v>72</v>
      </c>
      <c r="B7" s="33">
        <v>16</v>
      </c>
      <c r="C7" s="32">
        <v>74</v>
      </c>
      <c r="D7" s="32">
        <v>52</v>
      </c>
      <c r="E7" s="72">
        <f>B7*C7*D7</f>
        <v>61568</v>
      </c>
    </row>
    <row r="8" spans="1:5" x14ac:dyDescent="0.2">
      <c r="A8" s="4"/>
      <c r="B8" s="33"/>
      <c r="C8" s="32"/>
      <c r="D8" s="32"/>
      <c r="E8" s="75"/>
    </row>
    <row r="9" spans="1:5" x14ac:dyDescent="0.2">
      <c r="A9" s="4" t="s">
        <v>73</v>
      </c>
      <c r="B9" s="33">
        <v>17</v>
      </c>
      <c r="C9" s="32">
        <v>575</v>
      </c>
      <c r="D9" s="32">
        <v>52</v>
      </c>
      <c r="E9" s="72">
        <f>+B9*C9*D9</f>
        <v>508300</v>
      </c>
    </row>
    <row r="10" spans="1:5" x14ac:dyDescent="0.2">
      <c r="A10" s="4"/>
      <c r="B10" s="33"/>
      <c r="C10" s="32"/>
      <c r="D10" s="32"/>
      <c r="E10" s="75"/>
    </row>
    <row r="11" spans="1:5" x14ac:dyDescent="0.2">
      <c r="A11" s="4" t="s">
        <v>75</v>
      </c>
      <c r="B11" s="33">
        <v>16</v>
      </c>
      <c r="C11" s="32">
        <v>44</v>
      </c>
      <c r="D11" s="32">
        <v>26</v>
      </c>
      <c r="E11" s="72">
        <f>B11*C11*D11</f>
        <v>18304</v>
      </c>
    </row>
    <row r="12" spans="1:5" x14ac:dyDescent="0.2">
      <c r="A12" s="4"/>
      <c r="B12" s="33"/>
      <c r="C12" s="32"/>
      <c r="D12" s="32"/>
      <c r="E12" s="75"/>
    </row>
    <row r="13" spans="1:5" x14ac:dyDescent="0.2">
      <c r="A13" s="4" t="s">
        <v>76</v>
      </c>
      <c r="B13" s="33">
        <v>16</v>
      </c>
      <c r="C13" s="32">
        <v>108</v>
      </c>
      <c r="D13" s="32">
        <v>52</v>
      </c>
      <c r="E13" s="72">
        <f>B13*C13*D13</f>
        <v>89856</v>
      </c>
    </row>
    <row r="14" spans="1:5" x14ac:dyDescent="0.2">
      <c r="A14" s="4"/>
      <c r="B14" s="33"/>
      <c r="C14" s="32"/>
      <c r="D14" s="32"/>
      <c r="E14" s="75"/>
    </row>
    <row r="15" spans="1:5" x14ac:dyDescent="0.2">
      <c r="A15" s="35" t="s">
        <v>41</v>
      </c>
      <c r="B15" s="33">
        <v>17</v>
      </c>
      <c r="C15" s="32">
        <v>63</v>
      </c>
      <c r="D15" s="32">
        <v>52</v>
      </c>
      <c r="E15" s="72">
        <f>B15*C15*D15</f>
        <v>55692</v>
      </c>
    </row>
    <row r="16" spans="1:5" x14ac:dyDescent="0.2">
      <c r="A16" s="4"/>
      <c r="B16" s="33"/>
      <c r="C16" s="32"/>
      <c r="D16" s="32"/>
      <c r="E16" s="75"/>
    </row>
    <row r="17" spans="1:5" x14ac:dyDescent="0.2">
      <c r="A17" s="35" t="s">
        <v>119</v>
      </c>
      <c r="B17" s="33">
        <v>16</v>
      </c>
      <c r="C17" s="32">
        <v>153</v>
      </c>
      <c r="D17" s="32">
        <v>52</v>
      </c>
      <c r="E17" s="72">
        <f>B17*C17*D17</f>
        <v>127296</v>
      </c>
    </row>
    <row r="18" spans="1:5" x14ac:dyDescent="0.2">
      <c r="A18" s="4"/>
      <c r="B18" s="33"/>
      <c r="C18" s="32"/>
      <c r="D18" s="32"/>
      <c r="E18" s="76"/>
    </row>
    <row r="19" spans="1:5" x14ac:dyDescent="0.2">
      <c r="A19" s="35" t="s">
        <v>95</v>
      </c>
      <c r="B19" s="33">
        <v>16</v>
      </c>
      <c r="C19" s="32">
        <v>0</v>
      </c>
      <c r="D19" s="32">
        <v>52</v>
      </c>
      <c r="E19" s="76">
        <f>B19*C19*D19</f>
        <v>0</v>
      </c>
    </row>
    <row r="20" spans="1:5" x14ac:dyDescent="0.2">
      <c r="A20" s="4"/>
      <c r="B20" s="32"/>
      <c r="C20" s="32"/>
      <c r="D20" s="32"/>
      <c r="E20" s="76"/>
    </row>
    <row r="21" spans="1:5" x14ac:dyDescent="0.2">
      <c r="A21" s="4" t="s">
        <v>4</v>
      </c>
      <c r="B21" s="32"/>
      <c r="C21" s="32"/>
      <c r="D21" s="32"/>
      <c r="E21" s="72">
        <f>SUM(E5:E20)</f>
        <v>885768</v>
      </c>
    </row>
    <row r="22" spans="1:5" x14ac:dyDescent="0.2">
      <c r="A22" s="4"/>
      <c r="B22" s="32"/>
      <c r="C22" s="32"/>
      <c r="D22" s="32"/>
      <c r="E22" s="75"/>
    </row>
    <row r="23" spans="1:5" x14ac:dyDescent="0.2">
      <c r="A23" s="4" t="s">
        <v>77</v>
      </c>
      <c r="B23" s="32"/>
      <c r="C23" s="32"/>
      <c r="D23" s="32"/>
      <c r="E23" s="72">
        <v>50000</v>
      </c>
    </row>
    <row r="24" spans="1:5" x14ac:dyDescent="0.2">
      <c r="A24" s="4" t="s">
        <v>88</v>
      </c>
      <c r="B24" s="32"/>
      <c r="C24" s="32"/>
      <c r="D24" s="32"/>
      <c r="E24" s="72">
        <v>150000</v>
      </c>
    </row>
    <row r="25" spans="1:5" x14ac:dyDescent="0.2">
      <c r="A25" s="4" t="s">
        <v>4</v>
      </c>
      <c r="B25" s="32"/>
      <c r="C25" s="32"/>
      <c r="D25" s="32"/>
      <c r="E25" s="72">
        <f>SUM(E21:E24)</f>
        <v>1085768</v>
      </c>
    </row>
    <row r="26" spans="1:5" x14ac:dyDescent="0.2">
      <c r="A26" s="4"/>
      <c r="B26" s="32"/>
      <c r="C26" s="32"/>
      <c r="D26" s="32"/>
      <c r="E26" s="75"/>
    </row>
    <row r="27" spans="1:5" x14ac:dyDescent="0.2">
      <c r="A27" s="4" t="s">
        <v>34</v>
      </c>
      <c r="B27" s="36">
        <v>0.1</v>
      </c>
      <c r="C27" s="32"/>
      <c r="D27" s="32"/>
      <c r="E27" s="72">
        <f>E25*B27</f>
        <v>108576.8</v>
      </c>
    </row>
    <row r="28" spans="1:5" x14ac:dyDescent="0.2">
      <c r="A28" s="4"/>
      <c r="B28" s="32"/>
      <c r="C28" s="32"/>
      <c r="D28" s="32"/>
      <c r="E28" s="75"/>
    </row>
    <row r="29" spans="1:5" ht="13.5" thickBot="1" x14ac:dyDescent="0.25">
      <c r="A29" s="58" t="s">
        <v>4</v>
      </c>
      <c r="B29" s="59"/>
      <c r="C29" s="59"/>
      <c r="D29" s="59"/>
      <c r="E29" s="77">
        <f>E25+E27</f>
        <v>1194344.8</v>
      </c>
    </row>
  </sheetData>
  <phoneticPr fontId="0" type="noConversion"/>
  <printOptions gridLines="1"/>
  <pageMargins left="0.75" right="0.75" top="1" bottom="1" header="0.5" footer="0.5"/>
  <pageSetup orientation="portrait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opLeftCell="A58" workbookViewId="0">
      <selection activeCell="H74" sqref="H74"/>
    </sheetView>
  </sheetViews>
  <sheetFormatPr defaultRowHeight="12.75" x14ac:dyDescent="0.2"/>
  <cols>
    <col min="1" max="1" width="21.42578125" customWidth="1"/>
    <col min="2" max="2" width="13.5703125" customWidth="1"/>
    <col min="3" max="3" width="9.42578125" customWidth="1"/>
    <col min="4" max="4" width="12.7109375" customWidth="1"/>
    <col min="5" max="5" width="15.7109375" customWidth="1"/>
    <col min="6" max="6" width="15" customWidth="1"/>
  </cols>
  <sheetData>
    <row r="1" spans="1:8" ht="15.75" x14ac:dyDescent="0.25">
      <c r="A1" s="2" t="s">
        <v>112</v>
      </c>
      <c r="B1" s="1"/>
      <c r="C1" s="1"/>
      <c r="D1" s="1"/>
      <c r="E1" s="1"/>
      <c r="F1" s="1"/>
      <c r="G1" s="1"/>
      <c r="H1" s="1"/>
    </row>
    <row r="2" spans="1:8" ht="16.5" thickBot="1" x14ac:dyDescent="0.3">
      <c r="A2" s="1"/>
      <c r="B2" s="1"/>
      <c r="C2" s="1"/>
      <c r="D2" s="1"/>
      <c r="E2" s="1"/>
      <c r="F2" s="1"/>
      <c r="G2" s="1"/>
      <c r="H2" s="1"/>
    </row>
    <row r="3" spans="1:8" ht="16.5" thickBot="1" x14ac:dyDescent="0.3">
      <c r="A3" s="60" t="s">
        <v>51</v>
      </c>
      <c r="B3" s="61" t="s">
        <v>44</v>
      </c>
      <c r="C3" s="61" t="s">
        <v>52</v>
      </c>
      <c r="D3" s="62" t="s">
        <v>53</v>
      </c>
      <c r="E3" s="1"/>
      <c r="F3" s="1"/>
      <c r="G3" s="1"/>
    </row>
    <row r="4" spans="1:8" ht="16.5" thickTop="1" x14ac:dyDescent="0.25">
      <c r="A4" s="9" t="s">
        <v>54</v>
      </c>
      <c r="B4" s="10">
        <v>8</v>
      </c>
      <c r="C4" s="11">
        <v>40</v>
      </c>
      <c r="D4" s="12">
        <f>B4*C4</f>
        <v>320</v>
      </c>
      <c r="E4" s="1"/>
      <c r="F4" s="1"/>
      <c r="G4" s="1"/>
    </row>
    <row r="5" spans="1:8" ht="15.75" x14ac:dyDescent="0.25">
      <c r="A5" s="9" t="s">
        <v>55</v>
      </c>
      <c r="B5" s="10">
        <v>6</v>
      </c>
      <c r="C5" s="11">
        <v>30</v>
      </c>
      <c r="D5" s="12">
        <f>B5*C5</f>
        <v>180</v>
      </c>
      <c r="E5" s="1"/>
      <c r="F5" s="1"/>
      <c r="G5" s="1"/>
    </row>
    <row r="6" spans="1:8" ht="15.75" x14ac:dyDescent="0.25">
      <c r="A6" s="9" t="s">
        <v>56</v>
      </c>
      <c r="B6" s="10">
        <v>6</v>
      </c>
      <c r="C6" s="11">
        <v>30</v>
      </c>
      <c r="D6" s="12">
        <f>B6*C6</f>
        <v>180</v>
      </c>
      <c r="E6" s="1"/>
      <c r="F6" s="1"/>
      <c r="G6" s="1"/>
    </row>
    <row r="7" spans="1:8" ht="15.75" x14ac:dyDescent="0.25">
      <c r="A7" s="9"/>
      <c r="B7" s="13"/>
      <c r="C7" s="11"/>
      <c r="D7" s="14"/>
      <c r="E7" s="1"/>
      <c r="F7" s="1"/>
      <c r="G7" s="1"/>
    </row>
    <row r="8" spans="1:8" ht="15.75" x14ac:dyDescent="0.25">
      <c r="A8" s="9" t="s">
        <v>4</v>
      </c>
      <c r="B8" s="13"/>
      <c r="C8" s="11">
        <f>SUM(C4:C7)</f>
        <v>100</v>
      </c>
      <c r="D8" s="12">
        <f>SUM(D4:D7)</f>
        <v>680</v>
      </c>
      <c r="E8" s="1"/>
      <c r="F8" s="1"/>
      <c r="G8" s="1"/>
    </row>
    <row r="9" spans="1:8" ht="15.75" x14ac:dyDescent="0.25">
      <c r="A9" s="9"/>
      <c r="B9" s="13"/>
      <c r="C9" s="13"/>
      <c r="D9" s="14" t="s">
        <v>58</v>
      </c>
      <c r="E9" s="1"/>
      <c r="F9" s="1"/>
      <c r="G9" s="1"/>
    </row>
    <row r="10" spans="1:8" ht="15.75" x14ac:dyDescent="0.25">
      <c r="A10" s="9" t="s">
        <v>28</v>
      </c>
      <c r="B10" s="13"/>
      <c r="C10" s="13"/>
      <c r="D10" s="12">
        <f>D8*360</f>
        <v>244800</v>
      </c>
      <c r="E10" s="1"/>
      <c r="F10" s="1"/>
      <c r="G10" s="1"/>
    </row>
    <row r="11" spans="1:8" ht="15.75" x14ac:dyDescent="0.25">
      <c r="A11" s="9"/>
      <c r="B11" s="13" t="s">
        <v>59</v>
      </c>
      <c r="C11" s="13" t="s">
        <v>60</v>
      </c>
      <c r="D11" s="14"/>
      <c r="E11" s="1"/>
      <c r="F11" s="1"/>
      <c r="G11" s="1"/>
    </row>
    <row r="12" spans="1:8" ht="15.75" x14ac:dyDescent="0.25">
      <c r="A12" s="9" t="s">
        <v>61</v>
      </c>
      <c r="B12" s="15">
        <v>0.15</v>
      </c>
      <c r="C12" s="15">
        <v>0.25</v>
      </c>
      <c r="D12" s="12">
        <f>(D10*B12)*C12</f>
        <v>9180</v>
      </c>
      <c r="E12" s="1"/>
      <c r="F12" s="1"/>
      <c r="G12" s="1"/>
    </row>
    <row r="13" spans="1:8" ht="15.75" x14ac:dyDescent="0.25">
      <c r="A13" s="9"/>
      <c r="B13" s="13"/>
      <c r="C13" s="13"/>
      <c r="D13" s="14"/>
      <c r="E13" s="1"/>
      <c r="F13" s="1"/>
      <c r="G13" s="1"/>
    </row>
    <row r="14" spans="1:8" ht="16.5" thickBot="1" x14ac:dyDescent="0.3">
      <c r="A14" s="16" t="s">
        <v>62</v>
      </c>
      <c r="B14" s="17"/>
      <c r="C14" s="17"/>
      <c r="D14" s="18">
        <f>D10+D12</f>
        <v>253980</v>
      </c>
      <c r="E14" s="1"/>
      <c r="F14" s="1"/>
      <c r="G14" s="1"/>
    </row>
    <row r="15" spans="1:8" ht="16.5" thickBot="1" x14ac:dyDescent="0.3">
      <c r="A15" s="13"/>
      <c r="B15" s="13"/>
      <c r="C15" s="13"/>
      <c r="D15" s="10"/>
      <c r="E15" s="1"/>
      <c r="F15" s="1"/>
      <c r="G15" s="1"/>
    </row>
    <row r="16" spans="1:8" ht="16.5" thickBot="1" x14ac:dyDescent="0.3">
      <c r="A16" s="60" t="s">
        <v>97</v>
      </c>
      <c r="B16" s="61" t="s">
        <v>44</v>
      </c>
      <c r="C16" s="61" t="s">
        <v>52</v>
      </c>
      <c r="D16" s="62" t="s">
        <v>53</v>
      </c>
      <c r="E16" s="1"/>
      <c r="F16" s="1"/>
      <c r="G16" s="1"/>
    </row>
    <row r="17" spans="1:7" ht="16.5" thickTop="1" x14ac:dyDescent="0.25">
      <c r="A17" s="9" t="s">
        <v>54</v>
      </c>
      <c r="B17" s="10">
        <v>64</v>
      </c>
      <c r="C17" s="11">
        <v>300</v>
      </c>
      <c r="D17" s="12">
        <f>B17*C17</f>
        <v>19200</v>
      </c>
      <c r="E17" s="1"/>
      <c r="F17" s="1"/>
      <c r="G17" s="1"/>
    </row>
    <row r="18" spans="1:7" ht="15.75" x14ac:dyDescent="0.25">
      <c r="A18" s="9" t="s">
        <v>55</v>
      </c>
      <c r="B18" s="10">
        <v>48</v>
      </c>
      <c r="C18" s="11">
        <v>100</v>
      </c>
      <c r="D18" s="12">
        <f>B18*C18</f>
        <v>4800</v>
      </c>
      <c r="E18" s="1"/>
      <c r="F18" s="1"/>
      <c r="G18" s="1"/>
    </row>
    <row r="19" spans="1:7" ht="15.75" x14ac:dyDescent="0.25">
      <c r="A19" s="9" t="s">
        <v>56</v>
      </c>
      <c r="B19" s="10">
        <v>48</v>
      </c>
      <c r="C19" s="11">
        <v>200</v>
      </c>
      <c r="D19" s="12">
        <f>B19*C19</f>
        <v>9600</v>
      </c>
      <c r="E19" s="1"/>
      <c r="F19" s="1"/>
      <c r="G19" s="1"/>
    </row>
    <row r="20" spans="1:7" ht="15.75" x14ac:dyDescent="0.25">
      <c r="A20" s="9"/>
      <c r="B20" s="13"/>
      <c r="C20" s="11"/>
      <c r="D20" s="14"/>
      <c r="E20" s="1"/>
      <c r="F20" s="1"/>
      <c r="G20" s="1"/>
    </row>
    <row r="21" spans="1:7" ht="15.75" x14ac:dyDescent="0.25">
      <c r="A21" s="9" t="s">
        <v>4</v>
      </c>
      <c r="B21" s="13"/>
      <c r="C21" s="11">
        <f>SUM(C17:C20)</f>
        <v>600</v>
      </c>
      <c r="D21" s="12">
        <f>SUM(D17:D20)</f>
        <v>33600</v>
      </c>
      <c r="E21" s="1"/>
      <c r="F21" s="1"/>
      <c r="G21" s="1"/>
    </row>
    <row r="22" spans="1:7" ht="15.75" x14ac:dyDescent="0.25">
      <c r="A22" s="9"/>
      <c r="B22" s="13" t="s">
        <v>59</v>
      </c>
      <c r="C22" s="13" t="s">
        <v>60</v>
      </c>
      <c r="D22" s="14"/>
      <c r="E22" s="1"/>
      <c r="F22" s="1"/>
      <c r="G22" s="1"/>
    </row>
    <row r="23" spans="1:7" ht="15.75" x14ac:dyDescent="0.25">
      <c r="A23" s="9" t="s">
        <v>61</v>
      </c>
      <c r="B23" s="15">
        <v>0.15</v>
      </c>
      <c r="C23" s="15">
        <v>0.25</v>
      </c>
      <c r="D23" s="12">
        <f>(D21*B23)*C23</f>
        <v>1260</v>
      </c>
      <c r="E23" s="1"/>
      <c r="F23" s="1"/>
      <c r="G23" s="1"/>
    </row>
    <row r="24" spans="1:7" ht="15.75" x14ac:dyDescent="0.25">
      <c r="A24" s="9"/>
      <c r="B24" s="13"/>
      <c r="C24" s="13"/>
      <c r="D24" s="14"/>
      <c r="E24" s="1"/>
      <c r="F24" s="1"/>
      <c r="G24" s="1"/>
    </row>
    <row r="25" spans="1:7" ht="16.5" thickBot="1" x14ac:dyDescent="0.3">
      <c r="A25" s="16" t="s">
        <v>62</v>
      </c>
      <c r="B25" s="17"/>
      <c r="C25" s="17"/>
      <c r="D25" s="18">
        <f>D21+D23</f>
        <v>34860</v>
      </c>
      <c r="E25" s="1"/>
      <c r="F25" s="1"/>
      <c r="G25" s="1"/>
    </row>
    <row r="26" spans="1:7" ht="16.5" thickBot="1" x14ac:dyDescent="0.3">
      <c r="A26" s="13"/>
      <c r="B26" s="13"/>
      <c r="C26" s="13"/>
      <c r="D26" s="10"/>
      <c r="E26" s="1"/>
      <c r="F26" s="1"/>
      <c r="G26" s="1"/>
    </row>
    <row r="27" spans="1:7" ht="16.5" thickBot="1" x14ac:dyDescent="0.3">
      <c r="A27" s="60" t="s">
        <v>92</v>
      </c>
      <c r="B27" s="61" t="s">
        <v>44</v>
      </c>
      <c r="C27" s="61" t="s">
        <v>52</v>
      </c>
      <c r="D27" s="62" t="s">
        <v>53</v>
      </c>
      <c r="E27" s="1"/>
      <c r="F27" s="1"/>
      <c r="G27" s="1"/>
    </row>
    <row r="28" spans="1:7" ht="16.5" thickTop="1" x14ac:dyDescent="0.25">
      <c r="A28" s="9" t="s">
        <v>54</v>
      </c>
      <c r="B28" s="10">
        <v>169</v>
      </c>
      <c r="C28" s="11">
        <v>150</v>
      </c>
      <c r="D28" s="12">
        <f t="shared" ref="D28:D33" si="0">B28*C28</f>
        <v>25350</v>
      </c>
      <c r="E28" s="1"/>
      <c r="F28" s="1"/>
      <c r="G28" s="1"/>
    </row>
    <row r="29" spans="1:7" ht="15.75" x14ac:dyDescent="0.25">
      <c r="A29" s="9" t="s">
        <v>104</v>
      </c>
      <c r="B29" s="10">
        <v>253</v>
      </c>
      <c r="C29" s="11">
        <v>75</v>
      </c>
      <c r="D29" s="12">
        <f t="shared" si="0"/>
        <v>18975</v>
      </c>
      <c r="E29" s="1"/>
      <c r="F29" s="1"/>
      <c r="G29" s="1"/>
    </row>
    <row r="30" spans="1:7" ht="15.75" x14ac:dyDescent="0.25">
      <c r="A30" s="9" t="s">
        <v>55</v>
      </c>
      <c r="B30" s="10">
        <v>131</v>
      </c>
      <c r="C30" s="11">
        <v>37</v>
      </c>
      <c r="D30" s="12">
        <f t="shared" si="0"/>
        <v>4847</v>
      </c>
      <c r="E30" s="1"/>
      <c r="F30" s="1"/>
      <c r="G30" s="1"/>
    </row>
    <row r="31" spans="1:7" ht="15.75" x14ac:dyDescent="0.25">
      <c r="A31" s="9" t="s">
        <v>56</v>
      </c>
      <c r="B31" s="10">
        <v>131</v>
      </c>
      <c r="C31" s="11">
        <v>75</v>
      </c>
      <c r="D31" s="12">
        <f t="shared" si="0"/>
        <v>9825</v>
      </c>
      <c r="E31" s="1"/>
      <c r="F31" s="1"/>
      <c r="G31" s="1"/>
    </row>
    <row r="32" spans="1:7" ht="15.75" x14ac:dyDescent="0.25">
      <c r="A32" s="9" t="s">
        <v>105</v>
      </c>
      <c r="B32" s="10">
        <v>197</v>
      </c>
      <c r="C32" s="11">
        <v>38</v>
      </c>
      <c r="D32" s="12">
        <f t="shared" si="0"/>
        <v>7486</v>
      </c>
      <c r="E32" s="1"/>
      <c r="F32" s="1"/>
      <c r="G32" s="1"/>
    </row>
    <row r="33" spans="1:7" ht="15.75" x14ac:dyDescent="0.25">
      <c r="A33" s="9" t="s">
        <v>57</v>
      </c>
      <c r="B33" s="10">
        <v>300</v>
      </c>
      <c r="C33" s="11">
        <v>300</v>
      </c>
      <c r="D33" s="12">
        <f t="shared" si="0"/>
        <v>90000</v>
      </c>
      <c r="E33" s="1"/>
      <c r="F33" s="1"/>
      <c r="G33" s="1"/>
    </row>
    <row r="34" spans="1:7" ht="15.75" x14ac:dyDescent="0.25">
      <c r="A34" s="9"/>
      <c r="B34" s="13"/>
      <c r="C34" s="11"/>
      <c r="D34" s="14"/>
      <c r="E34" s="1"/>
      <c r="F34" s="1"/>
      <c r="G34" s="1"/>
    </row>
    <row r="35" spans="1:7" ht="15.75" x14ac:dyDescent="0.25">
      <c r="A35" s="9" t="s">
        <v>4</v>
      </c>
      <c r="B35" s="13"/>
      <c r="C35" s="11">
        <f>SUM(C28:C34)</f>
        <v>675</v>
      </c>
      <c r="D35" s="12">
        <f>SUM(D28:D34)</f>
        <v>156483</v>
      </c>
      <c r="E35" s="1"/>
      <c r="F35" s="1"/>
      <c r="G35" s="1"/>
    </row>
    <row r="36" spans="1:7" ht="15.75" x14ac:dyDescent="0.25">
      <c r="A36" s="9"/>
      <c r="B36" s="13" t="s">
        <v>59</v>
      </c>
      <c r="C36" s="13" t="s">
        <v>60</v>
      </c>
      <c r="D36" s="14"/>
      <c r="E36" s="1"/>
      <c r="F36" s="1"/>
      <c r="G36" s="1"/>
    </row>
    <row r="37" spans="1:7" ht="15.75" x14ac:dyDescent="0.25">
      <c r="A37" s="9" t="s">
        <v>61</v>
      </c>
      <c r="B37" s="15">
        <v>0.15</v>
      </c>
      <c r="C37" s="15">
        <v>0.25</v>
      </c>
      <c r="D37" s="12">
        <f>(D35*B37)*C37</f>
        <v>5868.1125000000002</v>
      </c>
      <c r="E37" s="1"/>
      <c r="F37" s="1"/>
      <c r="G37" s="1"/>
    </row>
    <row r="38" spans="1:7" ht="15.75" x14ac:dyDescent="0.25">
      <c r="A38" s="9"/>
      <c r="B38" s="13"/>
      <c r="C38" s="13"/>
      <c r="D38" s="14"/>
      <c r="E38" s="1"/>
      <c r="F38" s="1"/>
      <c r="G38" s="1"/>
    </row>
    <row r="39" spans="1:7" ht="16.5" thickBot="1" x14ac:dyDescent="0.3">
      <c r="A39" s="16" t="s">
        <v>62</v>
      </c>
      <c r="B39" s="17"/>
      <c r="C39" s="17"/>
      <c r="D39" s="18">
        <f>D35+D37</f>
        <v>162351.11249999999</v>
      </c>
      <c r="E39" s="1"/>
      <c r="F39" s="1"/>
      <c r="G39" s="1"/>
    </row>
    <row r="40" spans="1:7" ht="16.5" thickBot="1" x14ac:dyDescent="0.3">
      <c r="A40" s="1"/>
      <c r="B40" s="1"/>
      <c r="C40" s="1"/>
      <c r="D40" s="1"/>
      <c r="E40" s="1"/>
      <c r="F40" s="1"/>
      <c r="G40" s="1"/>
    </row>
    <row r="41" spans="1:7" ht="16.5" thickBot="1" x14ac:dyDescent="0.3">
      <c r="A41" s="60" t="s">
        <v>98</v>
      </c>
      <c r="B41" s="63" t="s">
        <v>44</v>
      </c>
      <c r="C41" s="63" t="s">
        <v>52</v>
      </c>
      <c r="D41" s="64" t="s">
        <v>53</v>
      </c>
      <c r="E41" s="65" t="s">
        <v>99</v>
      </c>
      <c r="F41" s="64" t="s">
        <v>100</v>
      </c>
      <c r="G41" s="1"/>
    </row>
    <row r="42" spans="1:7" ht="16.5" thickTop="1" x14ac:dyDescent="0.25">
      <c r="A42" s="9" t="s">
        <v>54</v>
      </c>
      <c r="B42" s="10">
        <v>41</v>
      </c>
      <c r="C42" s="19">
        <f>C49*20%</f>
        <v>275.32980000000009</v>
      </c>
      <c r="D42" s="12">
        <f t="shared" ref="D42:D47" si="1">B42*C42</f>
        <v>11288.521800000004</v>
      </c>
      <c r="E42" s="11">
        <v>12</v>
      </c>
      <c r="F42" s="20">
        <f t="shared" ref="F42:F47" si="2">D42*E42</f>
        <v>135462.26160000006</v>
      </c>
      <c r="G42" s="1"/>
    </row>
    <row r="43" spans="1:7" ht="15.75" x14ac:dyDescent="0.25">
      <c r="A43" s="9" t="s">
        <v>104</v>
      </c>
      <c r="B43" s="10">
        <v>59</v>
      </c>
      <c r="C43" s="19">
        <f>C49*10%</f>
        <v>137.66490000000005</v>
      </c>
      <c r="D43" s="12">
        <f t="shared" si="1"/>
        <v>8122.2291000000023</v>
      </c>
      <c r="E43" s="11">
        <v>12</v>
      </c>
      <c r="F43" s="20">
        <f t="shared" si="2"/>
        <v>97466.74920000002</v>
      </c>
      <c r="G43" s="1"/>
    </row>
    <row r="44" spans="1:7" ht="15.75" x14ac:dyDescent="0.25">
      <c r="A44" s="9" t="s">
        <v>55</v>
      </c>
      <c r="B44" s="10">
        <v>32</v>
      </c>
      <c r="C44" s="19">
        <f>C49*1%</f>
        <v>13.766490000000005</v>
      </c>
      <c r="D44" s="12">
        <f t="shared" si="1"/>
        <v>440.52768000000015</v>
      </c>
      <c r="E44" s="11">
        <v>12</v>
      </c>
      <c r="F44" s="20">
        <f t="shared" si="2"/>
        <v>5286.3321600000017</v>
      </c>
      <c r="G44" s="1"/>
    </row>
    <row r="45" spans="1:7" ht="15.75" x14ac:dyDescent="0.25">
      <c r="A45" s="9" t="s">
        <v>56</v>
      </c>
      <c r="B45" s="10">
        <v>32</v>
      </c>
      <c r="C45" s="19">
        <f>C49*10%</f>
        <v>137.66490000000005</v>
      </c>
      <c r="D45" s="12">
        <f t="shared" si="1"/>
        <v>4405.2768000000015</v>
      </c>
      <c r="E45" s="11">
        <v>12</v>
      </c>
      <c r="F45" s="20">
        <f t="shared" si="2"/>
        <v>52863.321600000017</v>
      </c>
      <c r="G45" s="1"/>
    </row>
    <row r="46" spans="1:7" ht="15.75" x14ac:dyDescent="0.25">
      <c r="A46" s="9" t="s">
        <v>105</v>
      </c>
      <c r="B46" s="10">
        <v>47</v>
      </c>
      <c r="C46" s="19">
        <f>C49*4%</f>
        <v>55.065960000000018</v>
      </c>
      <c r="D46" s="12">
        <f t="shared" si="1"/>
        <v>2588.100120000001</v>
      </c>
      <c r="E46" s="11">
        <v>12</v>
      </c>
      <c r="F46" s="20">
        <f t="shared" si="2"/>
        <v>31057.201440000012</v>
      </c>
      <c r="G46" s="1"/>
    </row>
    <row r="47" spans="1:7" ht="15.75" x14ac:dyDescent="0.25">
      <c r="A47" s="9" t="s">
        <v>57</v>
      </c>
      <c r="B47" s="10">
        <v>70</v>
      </c>
      <c r="C47" s="19">
        <f>C49*55%</f>
        <v>757.15695000000028</v>
      </c>
      <c r="D47" s="12">
        <f t="shared" si="1"/>
        <v>53000.986500000021</v>
      </c>
      <c r="E47" s="11">
        <v>12</v>
      </c>
      <c r="F47" s="20">
        <f t="shared" si="2"/>
        <v>636011.83800000022</v>
      </c>
      <c r="G47" s="1"/>
    </row>
    <row r="48" spans="1:7" ht="15.75" x14ac:dyDescent="0.25">
      <c r="A48" s="9"/>
      <c r="B48" s="13"/>
      <c r="C48" s="19">
        <f>SUM(C42:C47)</f>
        <v>1376.6490000000003</v>
      </c>
      <c r="D48" s="14"/>
      <c r="E48" s="11"/>
      <c r="F48" s="21"/>
      <c r="G48" s="1"/>
    </row>
    <row r="49" spans="1:7" ht="15.75" x14ac:dyDescent="0.25">
      <c r="A49" s="9" t="s">
        <v>4</v>
      </c>
      <c r="B49" s="13"/>
      <c r="C49" s="22">
        <f>D77</f>
        <v>1376.6490000000003</v>
      </c>
      <c r="D49" s="12">
        <f>SUM(D42:D48)</f>
        <v>79845.642000000022</v>
      </c>
      <c r="E49" s="11"/>
      <c r="F49" s="20">
        <f>SUM(F42:F48)</f>
        <v>958147.70400000038</v>
      </c>
      <c r="G49" s="1"/>
    </row>
    <row r="50" spans="1:7" ht="15.75" x14ac:dyDescent="0.25">
      <c r="A50" s="9"/>
      <c r="B50" s="13" t="s">
        <v>59</v>
      </c>
      <c r="C50" s="13" t="s">
        <v>60</v>
      </c>
      <c r="D50" s="14"/>
      <c r="E50" s="11"/>
      <c r="F50" s="21"/>
      <c r="G50" s="1"/>
    </row>
    <row r="51" spans="1:7" ht="15.75" x14ac:dyDescent="0.25">
      <c r="A51" s="9" t="s">
        <v>61</v>
      </c>
      <c r="B51" s="15">
        <v>0.15</v>
      </c>
      <c r="C51" s="15">
        <v>0.25</v>
      </c>
      <c r="D51" s="14"/>
      <c r="E51" s="11"/>
      <c r="F51" s="23">
        <f>F49*15%*25%</f>
        <v>35930.538900000014</v>
      </c>
      <c r="G51" s="1"/>
    </row>
    <row r="52" spans="1:7" ht="15.75" x14ac:dyDescent="0.25">
      <c r="A52" s="9"/>
      <c r="B52" s="15"/>
      <c r="C52" s="15"/>
      <c r="D52" s="14"/>
      <c r="E52" s="11"/>
      <c r="F52" s="23"/>
      <c r="G52" s="1"/>
    </row>
    <row r="53" spans="1:7" ht="15.75" x14ac:dyDescent="0.25">
      <c r="A53" s="9" t="s">
        <v>101</v>
      </c>
      <c r="B53" s="15"/>
      <c r="C53" s="15"/>
      <c r="D53" s="14"/>
      <c r="E53" s="11"/>
      <c r="F53" s="23">
        <f>F49+F51</f>
        <v>994078.24290000042</v>
      </c>
      <c r="G53" s="1"/>
    </row>
    <row r="54" spans="1:7" ht="15.75" x14ac:dyDescent="0.25">
      <c r="A54" s="9" t="s">
        <v>102</v>
      </c>
      <c r="B54" s="15">
        <v>0.1</v>
      </c>
      <c r="C54" s="15"/>
      <c r="D54" s="12">
        <f>(D49*B54)*C54</f>
        <v>0</v>
      </c>
      <c r="E54" s="11"/>
      <c r="F54" s="20">
        <f>F53*10%</f>
        <v>99407.824290000048</v>
      </c>
      <c r="G54" s="1"/>
    </row>
    <row r="55" spans="1:7" ht="15.75" x14ac:dyDescent="0.25">
      <c r="A55" s="9"/>
      <c r="B55" s="13"/>
      <c r="C55" s="13"/>
      <c r="D55" s="14"/>
      <c r="E55" s="11"/>
      <c r="F55" s="21"/>
      <c r="G55" s="1"/>
    </row>
    <row r="56" spans="1:7" ht="16.5" thickBot="1" x14ac:dyDescent="0.3">
      <c r="A56" s="16" t="s">
        <v>62</v>
      </c>
      <c r="B56" s="17"/>
      <c r="C56" s="17"/>
      <c r="D56" s="18"/>
      <c r="E56" s="24"/>
      <c r="F56" s="25">
        <f>(F49+F51)-F54</f>
        <v>894670.4186100004</v>
      </c>
      <c r="G56" s="1"/>
    </row>
    <row r="57" spans="1:7" ht="16.5" thickBot="1" x14ac:dyDescent="0.3">
      <c r="A57" s="1"/>
      <c r="B57" s="1"/>
      <c r="C57" s="1"/>
      <c r="D57" s="1"/>
      <c r="E57" s="1"/>
      <c r="F57" s="1"/>
      <c r="G57" s="1"/>
    </row>
    <row r="58" spans="1:7" ht="16.5" thickBot="1" x14ac:dyDescent="0.3">
      <c r="A58" s="66" t="s">
        <v>63</v>
      </c>
      <c r="B58" s="67" t="s">
        <v>44</v>
      </c>
      <c r="C58" s="67" t="s">
        <v>52</v>
      </c>
      <c r="D58" s="68" t="s">
        <v>53</v>
      </c>
      <c r="E58" s="1"/>
      <c r="F58" s="1"/>
      <c r="G58" s="1"/>
    </row>
    <row r="59" spans="1:7" ht="15.75" x14ac:dyDescent="0.25">
      <c r="A59" s="9" t="s">
        <v>54</v>
      </c>
      <c r="B59" s="10">
        <v>450</v>
      </c>
      <c r="C59" s="19">
        <f>C66*20%</f>
        <v>135.61020000000005</v>
      </c>
      <c r="D59" s="12">
        <f t="shared" ref="D59:D64" si="3">B59*C59</f>
        <v>61024.590000000018</v>
      </c>
      <c r="E59" s="1"/>
      <c r="F59" s="1"/>
      <c r="G59" s="1"/>
    </row>
    <row r="60" spans="1:7" ht="15.75" x14ac:dyDescent="0.25">
      <c r="A60" s="9" t="s">
        <v>104</v>
      </c>
      <c r="B60" s="10">
        <v>675</v>
      </c>
      <c r="C60" s="19">
        <f>C66*10%</f>
        <v>67.805100000000024</v>
      </c>
      <c r="D60" s="12">
        <f t="shared" si="3"/>
        <v>45768.442500000019</v>
      </c>
      <c r="E60" s="1"/>
      <c r="F60" s="1"/>
      <c r="G60" s="1"/>
    </row>
    <row r="61" spans="1:7" ht="15.75" x14ac:dyDescent="0.25">
      <c r="A61" s="9" t="s">
        <v>55</v>
      </c>
      <c r="B61" s="10">
        <v>350</v>
      </c>
      <c r="C61" s="19">
        <f>C66*1%</f>
        <v>6.7805100000000014</v>
      </c>
      <c r="D61" s="12">
        <f t="shared" si="3"/>
        <v>2373.1785000000004</v>
      </c>
      <c r="E61" s="1"/>
      <c r="F61" s="1"/>
      <c r="G61" s="1"/>
    </row>
    <row r="62" spans="1:7" ht="15.75" x14ac:dyDescent="0.25">
      <c r="A62" s="9" t="s">
        <v>56</v>
      </c>
      <c r="B62" s="10">
        <v>350</v>
      </c>
      <c r="C62" s="19">
        <f>C66*10%</f>
        <v>67.805100000000024</v>
      </c>
      <c r="D62" s="12">
        <f t="shared" si="3"/>
        <v>23731.785000000007</v>
      </c>
      <c r="E62" s="1"/>
      <c r="F62" s="1"/>
      <c r="G62" s="1"/>
    </row>
    <row r="63" spans="1:7" ht="15.75" x14ac:dyDescent="0.25">
      <c r="A63" s="9" t="s">
        <v>105</v>
      </c>
      <c r="B63" s="10">
        <v>525</v>
      </c>
      <c r="C63" s="19">
        <f>C66*4%</f>
        <v>27.122040000000005</v>
      </c>
      <c r="D63" s="12">
        <f t="shared" si="3"/>
        <v>14239.071000000004</v>
      </c>
      <c r="E63" s="1"/>
      <c r="F63" s="1"/>
      <c r="G63" s="1"/>
    </row>
    <row r="64" spans="1:7" ht="15.75" x14ac:dyDescent="0.25">
      <c r="A64" s="9" t="s">
        <v>57</v>
      </c>
      <c r="B64" s="10">
        <v>800</v>
      </c>
      <c r="C64" s="19">
        <f>C66*55%</f>
        <v>372.9280500000001</v>
      </c>
      <c r="D64" s="12">
        <f t="shared" si="3"/>
        <v>298342.44000000006</v>
      </c>
      <c r="E64" s="1"/>
      <c r="F64" s="1"/>
      <c r="G64" s="1"/>
    </row>
    <row r="65" spans="1:7" ht="15.75" x14ac:dyDescent="0.25">
      <c r="A65" s="9"/>
      <c r="B65" s="13"/>
      <c r="C65" s="19">
        <f>SUM(C59:C64)</f>
        <v>678.05100000000016</v>
      </c>
      <c r="D65" s="14"/>
      <c r="E65" s="1"/>
      <c r="F65" s="1"/>
      <c r="G65" s="1"/>
    </row>
    <row r="66" spans="1:7" ht="15.75" x14ac:dyDescent="0.25">
      <c r="A66" s="9" t="s">
        <v>4</v>
      </c>
      <c r="B66" s="13"/>
      <c r="C66" s="22">
        <f>D78</f>
        <v>678.05100000000016</v>
      </c>
      <c r="D66" s="12">
        <f>SUM(D59:D65)</f>
        <v>445479.5070000001</v>
      </c>
      <c r="E66" s="1"/>
      <c r="F66" s="1"/>
      <c r="G66" s="1"/>
    </row>
    <row r="67" spans="1:7" ht="15.75" x14ac:dyDescent="0.25">
      <c r="A67" s="9"/>
      <c r="B67" s="13" t="s">
        <v>59</v>
      </c>
      <c r="C67" s="13" t="s">
        <v>60</v>
      </c>
      <c r="D67" s="14"/>
      <c r="E67" s="1"/>
      <c r="F67" s="1"/>
      <c r="G67" s="1"/>
    </row>
    <row r="68" spans="1:7" ht="15.75" x14ac:dyDescent="0.25">
      <c r="A68" s="9" t="s">
        <v>61</v>
      </c>
      <c r="B68" s="15">
        <v>0.15</v>
      </c>
      <c r="C68" s="15">
        <v>0.25</v>
      </c>
      <c r="D68" s="12">
        <f>(D66*B68)*C68</f>
        <v>16705.481512500002</v>
      </c>
      <c r="E68" s="1"/>
      <c r="F68" s="1"/>
      <c r="G68" s="1"/>
    </row>
    <row r="69" spans="1:7" ht="15.75" x14ac:dyDescent="0.25">
      <c r="A69" s="9"/>
      <c r="B69" s="13"/>
      <c r="C69" s="13"/>
      <c r="D69" s="14"/>
      <c r="E69" s="1"/>
      <c r="F69" s="1"/>
      <c r="G69" s="1"/>
    </row>
    <row r="70" spans="1:7" ht="16.5" thickBot="1" x14ac:dyDescent="0.3">
      <c r="A70" s="16" t="s">
        <v>62</v>
      </c>
      <c r="B70" s="17"/>
      <c r="C70" s="17"/>
      <c r="D70" s="18">
        <f>D66+D68</f>
        <v>462184.98851250007</v>
      </c>
      <c r="E70" s="1"/>
      <c r="F70" s="1"/>
      <c r="G70" s="1"/>
    </row>
    <row r="71" spans="1:7" ht="15.75" x14ac:dyDescent="0.25">
      <c r="A71" s="13"/>
      <c r="B71" s="13"/>
      <c r="C71" s="13"/>
      <c r="D71" s="10"/>
      <c r="E71" s="1"/>
      <c r="F71" s="1"/>
      <c r="G71" s="1"/>
    </row>
    <row r="72" spans="1:7" ht="16.5" thickBot="1" x14ac:dyDescent="0.3">
      <c r="A72" s="1"/>
      <c r="B72" s="1"/>
      <c r="C72" s="1"/>
      <c r="D72" s="1"/>
      <c r="E72" s="1"/>
      <c r="F72" s="1"/>
      <c r="G72" s="1"/>
    </row>
    <row r="73" spans="1:7" ht="16.5" thickBot="1" x14ac:dyDescent="0.3">
      <c r="A73" s="60" t="s">
        <v>64</v>
      </c>
      <c r="B73" s="62"/>
      <c r="C73" s="1"/>
      <c r="D73" s="69" t="s">
        <v>93</v>
      </c>
      <c r="E73" s="1"/>
      <c r="F73" s="1"/>
      <c r="G73" s="1"/>
    </row>
    <row r="74" spans="1:7" ht="16.5" thickTop="1" x14ac:dyDescent="0.25">
      <c r="A74" s="9" t="s">
        <v>65</v>
      </c>
      <c r="B74" s="12">
        <f>D14</f>
        <v>253980</v>
      </c>
      <c r="C74" s="1"/>
      <c r="D74" s="26"/>
      <c r="E74" s="1"/>
      <c r="F74" s="1"/>
      <c r="G74" s="1"/>
    </row>
    <row r="75" spans="1:7" ht="15.75" x14ac:dyDescent="0.25">
      <c r="A75" s="9" t="s">
        <v>103</v>
      </c>
      <c r="B75" s="12">
        <f>D25</f>
        <v>34860</v>
      </c>
      <c r="C75" s="1"/>
      <c r="D75" s="26"/>
      <c r="E75" s="1"/>
      <c r="F75" s="1"/>
      <c r="G75" s="1"/>
    </row>
    <row r="76" spans="1:7" ht="15.75" x14ac:dyDescent="0.25">
      <c r="A76" s="9" t="s">
        <v>92</v>
      </c>
      <c r="B76" s="12">
        <f>D39</f>
        <v>162351.11249999999</v>
      </c>
      <c r="C76" s="1"/>
      <c r="D76" s="26"/>
      <c r="E76" s="1"/>
      <c r="F76" s="1"/>
      <c r="G76" s="1"/>
    </row>
    <row r="77" spans="1:7" ht="15.75" x14ac:dyDescent="0.25">
      <c r="A77" s="9" t="s">
        <v>98</v>
      </c>
      <c r="B77" s="12">
        <f>F56</f>
        <v>894670.4186100004</v>
      </c>
      <c r="C77" s="1"/>
      <c r="D77" s="27">
        <f>D80*67%</f>
        <v>1376.6490000000003</v>
      </c>
      <c r="E77" s="1"/>
      <c r="F77" s="1"/>
      <c r="G77" s="1"/>
    </row>
    <row r="78" spans="1:7" ht="15.75" x14ac:dyDescent="0.25">
      <c r="A78" s="9" t="s">
        <v>63</v>
      </c>
      <c r="B78" s="12">
        <f>D70</f>
        <v>462184.98851250007</v>
      </c>
      <c r="C78" s="1"/>
      <c r="D78" s="27">
        <f>D80*33%</f>
        <v>678.05100000000016</v>
      </c>
      <c r="E78" s="1"/>
      <c r="F78" s="1"/>
      <c r="G78" s="1"/>
    </row>
    <row r="79" spans="1:7" ht="15.75" x14ac:dyDescent="0.25">
      <c r="A79" s="9"/>
      <c r="B79" s="14"/>
      <c r="C79" s="1"/>
      <c r="D79" s="26"/>
      <c r="E79" s="1"/>
      <c r="F79" s="1"/>
      <c r="G79" s="1"/>
    </row>
    <row r="80" spans="1:7" ht="16.5" thickBot="1" x14ac:dyDescent="0.3">
      <c r="A80" s="70" t="s">
        <v>4</v>
      </c>
      <c r="B80" s="71">
        <f>SUM(B74:B79)</f>
        <v>1808046.5196225005</v>
      </c>
      <c r="C80" s="1"/>
      <c r="D80" s="28">
        <f>F82+F83</f>
        <v>2054.7000000000003</v>
      </c>
      <c r="E80" s="1"/>
      <c r="F80" s="1"/>
      <c r="G80" s="1"/>
    </row>
    <row r="81" spans="1:7" ht="15.75" x14ac:dyDescent="0.25">
      <c r="A81" s="1"/>
      <c r="B81" s="1"/>
      <c r="C81" s="1"/>
      <c r="D81" s="1"/>
      <c r="E81" s="1"/>
      <c r="F81" s="1"/>
      <c r="G81" s="1"/>
    </row>
    <row r="82" spans="1:7" ht="15.75" x14ac:dyDescent="0.25">
      <c r="A82" s="1" t="s">
        <v>113</v>
      </c>
      <c r="B82" s="1"/>
      <c r="C82" s="1"/>
      <c r="D82" s="1"/>
      <c r="E82" s="1"/>
      <c r="F82" s="8">
        <f>20547*10%</f>
        <v>2054.7000000000003</v>
      </c>
      <c r="G82" s="1"/>
    </row>
    <row r="83" spans="1:7" ht="15.75" x14ac:dyDescent="0.25">
      <c r="A83" s="29"/>
      <c r="B83" s="1"/>
      <c r="C83" s="1"/>
      <c r="D83" s="1"/>
      <c r="E83" s="1"/>
      <c r="F83" s="30"/>
      <c r="G83" s="1"/>
    </row>
    <row r="84" spans="1:7" ht="15.75" x14ac:dyDescent="0.25">
      <c r="A84" s="1" t="s">
        <v>106</v>
      </c>
      <c r="B84" s="1"/>
      <c r="C84" s="1"/>
      <c r="D84" s="1"/>
      <c r="E84" s="1"/>
      <c r="F84" s="1"/>
      <c r="G84" s="1"/>
    </row>
  </sheetData>
  <phoneticPr fontId="7" type="noConversion"/>
  <pageMargins left="0.75" right="0.75" top="1" bottom="1" header="0.5" footer="0.5"/>
  <pageSetup orientation="portrait" r:id="rId1"/>
  <headerFooter alignWithMargins="0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Summary</vt:lpstr>
      <vt:lpstr>Expenses</vt:lpstr>
      <vt:lpstr>Revenues</vt:lpstr>
      <vt:lpstr>Fulltimestaff</vt:lpstr>
      <vt:lpstr>Parttimestaff</vt:lpstr>
      <vt:lpstr>Admissionrevenue</vt:lpstr>
      <vt:lpstr>Expenses!Print_Area</vt:lpstr>
      <vt:lpstr>Revenues!Print_Area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Ballard</dc:creator>
  <cp:lastModifiedBy>Peter Capell</cp:lastModifiedBy>
  <cp:lastPrinted>2019-09-22T16:14:35Z</cp:lastPrinted>
  <dcterms:created xsi:type="dcterms:W3CDTF">2001-01-24T03:48:43Z</dcterms:created>
  <dcterms:modified xsi:type="dcterms:W3CDTF">2019-09-23T15:14:34Z</dcterms:modified>
</cp:coreProperties>
</file>